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host.lan\Data\files\tasks\36d40f36-359f-44eb-9c84-3914c9c2eb2f\"/>
    </mc:Choice>
  </mc:AlternateContent>
  <xr:revisionPtr revIDLastSave="0" documentId="8_{1E717277-089E-42E2-AC48-287E3BC95DDB}" xr6:coauthVersionLast="47" xr6:coauthVersionMax="47" xr10:uidLastSave="{00000000-0000-0000-0000-000000000000}"/>
  <bookViews>
    <workbookView xWindow="-120" yWindow="-120" windowWidth="19440" windowHeight="10440" tabRatio="752" xr2:uid="{24892FDA-952A-4669-8D43-2F672026F5E5}"/>
  </bookViews>
  <sheets>
    <sheet name="Kalkulace" sheetId="1" r:id="rId1"/>
    <sheet name="Tabulka připojištění" sheetId="5" r:id="rId2"/>
    <sheet name="Smluvní ujednání Renomia" sheetId="3" r:id="rId3"/>
    <sheet name="Sazby" sheetId="2" state="hidden" r:id="rId4"/>
  </sheets>
  <definedNames>
    <definedName name="limit">#REF!</definedName>
    <definedName name="_xlnm.Print_Area" localSheetId="0">Kalkulace!$B$1:$G$93</definedName>
    <definedName name="spoluucast_cis">#REF!</definedName>
    <definedName name="spoluucast_cis_p">#REF!</definedName>
    <definedName name="spoluucast_cis_v">#REF!</definedName>
    <definedName name="spoluucast_seznam">#REF!</definedName>
    <definedName name="spoluucast_seznam_p">#REF!</definedName>
    <definedName name="spoluucast_seznam_v">#REF!</definedName>
    <definedName name="spoluucast_vandal">#REF!</definedName>
    <definedName name="tabulka1">Kalkulace!$D$61:$G$63</definedName>
    <definedName name="tabulka2">Kalkulace!$D$72:$G$75</definedName>
    <definedName name="tabulka3">Kalkulace!$D$81:$G$81</definedName>
    <definedName name="tabulka4">Kalkulace!$D$29,Kalkulace!$E$29,Kalkulace!$G$29</definedName>
    <definedName name="volba_2">Kalkulace!$E$10,Kalkulace!$G$10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5" i="1" l="1"/>
  <c r="F41" i="1"/>
  <c r="B7" i="2"/>
  <c r="F46" i="1"/>
  <c r="F51" i="1"/>
  <c r="F50" i="1"/>
  <c r="F49" i="1"/>
  <c r="F48" i="1"/>
  <c r="F47" i="1"/>
  <c r="F40" i="1"/>
  <c r="F39" i="1"/>
  <c r="F38" i="1"/>
  <c r="F37" i="1"/>
  <c r="F36" i="1"/>
  <c r="F42" i="1" l="1"/>
  <c r="F52" i="1"/>
  <c r="B11" i="2" s="1"/>
  <c r="B12" i="2" l="1"/>
  <c r="B92" i="1"/>
  <c r="E54" i="1" s="1"/>
  <c r="D4" i="5"/>
  <c r="G36" i="2" a="1"/>
  <c r="G36" i="2" s="1"/>
  <c r="G30" i="2" a="1"/>
  <c r="G30" i="2" s="1"/>
  <c r="G27" i="2" a="1"/>
  <c r="G27" i="2" s="1"/>
  <c r="G22" i="2" a="1"/>
  <c r="G22" i="2" s="1"/>
  <c r="F87" i="1" s="1"/>
  <c r="G19" i="2" a="1"/>
  <c r="G19" i="2" s="1"/>
  <c r="E7" i="2"/>
  <c r="D7" i="2"/>
  <c r="C7" i="2"/>
  <c r="E4" i="2"/>
  <c r="E9" i="2" s="1"/>
  <c r="D4" i="2"/>
  <c r="D9" i="2" s="1"/>
  <c r="C4" i="2"/>
  <c r="C9" i="2" s="1"/>
  <c r="B4" i="2"/>
  <c r="E3" i="2"/>
  <c r="E8" i="2" s="1"/>
  <c r="D3" i="2"/>
  <c r="D8" i="2" s="1"/>
  <c r="C3" i="2"/>
  <c r="C8" i="2" s="1"/>
  <c r="B3" i="2"/>
  <c r="B22" i="2" l="1"/>
  <c r="B20" i="2"/>
  <c r="G33" i="2"/>
  <c r="B81" i="1" s="1"/>
  <c r="I28" i="2" a="1"/>
  <c r="I28" i="2" s="1"/>
  <c r="H27" i="2" s="1" a="1"/>
  <c r="H27" i="2" s="1"/>
  <c r="B8" i="2"/>
  <c r="B21" i="2" s="1"/>
  <c r="B9" i="2"/>
  <c r="D87" i="1"/>
  <c r="M1" i="2" l="1"/>
  <c r="D13" i="1"/>
  <c r="D14" i="1"/>
  <c r="D3" i="5" l="1"/>
  <c r="H30" i="2" l="1" a="1"/>
  <c r="H30" i="2" s="1"/>
  <c r="F88" i="1" s="1"/>
  <c r="C20" i="2"/>
  <c r="I20" i="2" s="1" a="1"/>
  <c r="I20" i="2" s="1"/>
  <c r="I34" i="2" a="1"/>
  <c r="I34" i="2" s="1"/>
  <c r="D20" i="2"/>
  <c r="E20" i="2"/>
  <c r="D21" i="2"/>
  <c r="E21" i="2"/>
  <c r="E22" i="2"/>
  <c r="D22" i="2"/>
  <c r="C22" i="2"/>
  <c r="C21" i="2"/>
  <c r="H33" i="2" l="1" a="1"/>
  <c r="H33" i="2" s="1"/>
  <c r="D89" i="1" s="1"/>
  <c r="J28" i="2" a="1"/>
  <c r="J28" i="2" s="1"/>
  <c r="G88" i="1" s="1"/>
  <c r="G87" i="1"/>
  <c r="D7" i="5"/>
  <c r="D16" i="5"/>
  <c r="E7" i="5"/>
  <c r="P7" i="5"/>
  <c r="I16" i="5"/>
  <c r="N7" i="5"/>
  <c r="E13" i="5"/>
  <c r="N18" i="5"/>
  <c r="O12" i="5"/>
  <c r="J18" i="5"/>
  <c r="G16" i="5"/>
  <c r="K8" i="5"/>
  <c r="G15" i="5"/>
  <c r="E15" i="5"/>
  <c r="D12" i="5"/>
  <c r="I14" i="5"/>
  <c r="F14" i="5"/>
  <c r="I7" i="5"/>
  <c r="O13" i="5"/>
  <c r="G12" i="5"/>
  <c r="D15" i="5"/>
  <c r="L14" i="5"/>
  <c r="D18" i="5"/>
  <c r="O9" i="5"/>
  <c r="G17" i="5"/>
  <c r="L9" i="5"/>
  <c r="D17" i="5"/>
  <c r="D8" i="5"/>
  <c r="H8" i="5"/>
  <c r="L7" i="5"/>
  <c r="N8" i="5"/>
  <c r="F13" i="5"/>
  <c r="O18" i="5"/>
  <c r="H12" i="5"/>
  <c r="F15" i="5"/>
  <c r="J9" i="5"/>
  <c r="E18" i="5"/>
  <c r="E16" i="5"/>
  <c r="F8" i="5"/>
  <c r="O16" i="5"/>
  <c r="H16" i="5"/>
  <c r="G14" i="5"/>
  <c r="D14" i="5"/>
  <c r="J13" i="5"/>
  <c r="G18" i="5"/>
  <c r="I17" i="5"/>
  <c r="N9" i="5"/>
  <c r="K9" i="5"/>
  <c r="H18" i="5"/>
  <c r="M8" i="5"/>
  <c r="E14" i="5"/>
  <c r="I18" i="5"/>
  <c r="H13" i="5"/>
  <c r="E8" i="5"/>
  <c r="L18" i="5"/>
  <c r="I9" i="5"/>
  <c r="O7" i="5"/>
  <c r="H17" i="5"/>
  <c r="E12" i="5"/>
  <c r="L8" i="5"/>
  <c r="H15" i="5"/>
  <c r="I12" i="5"/>
  <c r="F17" i="5"/>
  <c r="L13" i="5"/>
  <c r="I13" i="5"/>
  <c r="M9" i="5"/>
  <c r="H7" i="5"/>
  <c r="E11" i="5"/>
  <c r="H14" i="5"/>
  <c r="J16" i="5"/>
  <c r="P12" i="5"/>
  <c r="P9" i="5"/>
  <c r="E17" i="5"/>
  <c r="P8" i="5"/>
  <c r="I8" i="5"/>
  <c r="F12" i="5"/>
  <c r="M7" i="5"/>
  <c r="J7" i="5"/>
  <c r="G7" i="5"/>
  <c r="O8" i="5"/>
  <c r="P16" i="5"/>
  <c r="J14" i="5"/>
  <c r="P18" i="5"/>
  <c r="D13" i="5"/>
  <c r="M18" i="5"/>
  <c r="G13" i="5"/>
  <c r="F16" i="5"/>
  <c r="J8" i="5"/>
  <c r="I15" i="5"/>
  <c r="G8" i="5"/>
  <c r="F18" i="5"/>
  <c r="K7" i="5"/>
  <c r="F7" i="5"/>
  <c r="D88" i="1" l="1"/>
  <c r="H36" i="2" a="1"/>
  <c r="H36" i="2" s="1"/>
  <c r="F89" i="1" s="1"/>
  <c r="J34" i="2" a="1"/>
  <c r="J34" i="2" s="1"/>
  <c r="G89" i="1" s="1"/>
  <c r="E9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Otrisal Filip</author>
  </authors>
  <commentList>
    <comment ref="C23" authorId="0" shapeId="0" xr:uid="{611C51E0-FEC1-4395-A94C-384EBF3AE5EB}">
      <text>
        <r>
          <rPr>
            <sz val="9"/>
            <color indexed="81"/>
            <rFont val="Tahoma"/>
            <family val="2"/>
            <charset val="238"/>
          </rPr>
          <t>Jméno a přijmení osoby, která za PZ vede jednání s klientem</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<sst xmlns="http://schemas.openxmlformats.org/spreadsheetml/2006/main" count="335" uniqueCount="234">
  <si>
    <t>Bytové jednotky</t>
  </si>
  <si>
    <t>SÚ</t>
  </si>
  <si>
    <t>Pojištění budov</t>
  </si>
  <si>
    <t>Pojištění odpovědnosti</t>
  </si>
  <si>
    <t>Pojistná částka</t>
  </si>
  <si>
    <t>Spoluúčast</t>
  </si>
  <si>
    <t>Limit pojistného plnění:</t>
  </si>
  <si>
    <r>
      <t>Limit pojistného plnění</t>
    </r>
    <r>
      <rPr>
        <sz val="10"/>
        <color theme="1"/>
        <rFont val="Arial"/>
        <family val="2"/>
        <charset val="238"/>
      </rPr>
      <t xml:space="preserve"> (základní pojištění)</t>
    </r>
  </si>
  <si>
    <r>
      <rPr>
        <b/>
        <sz val="10"/>
        <color theme="1"/>
        <rFont val="Arial"/>
        <family val="2"/>
        <charset val="238"/>
      </rPr>
      <t>Rozšíření pojištění:</t>
    </r>
    <r>
      <rPr>
        <sz val="10"/>
        <color theme="1"/>
        <rFont val="Arial"/>
        <family val="2"/>
        <charset val="238"/>
      </rPr>
      <t xml:space="preserve"> škody nebo újmy způsobené výkonem funkce člena statutárního orgánu společenství vlastníků a/nebo při výkonu funkce statutárního orgánu družstva při správě pojištěného bytového domu</t>
    </r>
  </si>
  <si>
    <t>Celkem</t>
  </si>
  <si>
    <t>Pojistník:</t>
  </si>
  <si>
    <t>NE</t>
  </si>
  <si>
    <t>Pojištěný:</t>
  </si>
  <si>
    <t>Kalkulace</t>
  </si>
  <si>
    <t>Pojišťovací zprostředkovatel:</t>
  </si>
  <si>
    <t>RENOMIA, a.s.</t>
  </si>
  <si>
    <t>RSMO:</t>
  </si>
  <si>
    <t>Václav Kozák</t>
  </si>
  <si>
    <t xml:space="preserve">Číslo nabídky: </t>
  </si>
  <si>
    <t>C880059448</t>
  </si>
  <si>
    <t>Frekvence placení:</t>
  </si>
  <si>
    <t>Limity: 30 mil.</t>
  </si>
  <si>
    <t>Limity: 50 mil.</t>
  </si>
  <si>
    <t>Limity: 75 mil.</t>
  </si>
  <si>
    <t xml:space="preserve"> voda z vodovodního zařízení, vichřice - krupobití, ostatní nebezpečí, povodeň</t>
  </si>
  <si>
    <t>Roční limit plnění/Spoluúčast</t>
  </si>
  <si>
    <t>Shrnutí</t>
  </si>
  <si>
    <t>Celková pojistná částka</t>
  </si>
  <si>
    <t>Celkové pojistné</t>
  </si>
  <si>
    <r>
      <t>1)</t>
    </r>
    <r>
      <rPr>
        <b/>
        <sz val="12"/>
        <rFont val="Arial"/>
        <family val="2"/>
        <charset val="238"/>
      </rPr>
      <t>Celkový roční limit pojistného plnění</t>
    </r>
    <r>
      <rPr>
        <sz val="12"/>
        <rFont val="Arial"/>
        <family val="2"/>
        <charset val="238"/>
      </rPr>
      <t xml:space="preserve"> je maximální úhrnný limit pro všechna připojištění</t>
    </r>
  </si>
  <si>
    <t>_</t>
  </si>
  <si>
    <t>Vedlejší stavby dle čl. 40 odst. 14 ZPP-MP</t>
  </si>
  <si>
    <t>pojištěno</t>
  </si>
  <si>
    <t>Peníze ceniny (čl. 10,  odst. 2.2., písm. b) ZPP-MP), odchylně od téhož čl. uložené v místnosti min. se základním mechanickým zabezpečením dle 1.1.2.1. DPP-P</t>
  </si>
  <si>
    <t xml:space="preserve">Věci movité: výrobní, provozní zařízení, zásoby a cizí věci převzaté SVJ nebo SVJ užívané (čl.10, 2.1., ZPP-MP), cizí věci (čl.10, 2.2., písm. a) ZPP-MP) </t>
  </si>
  <si>
    <t>Věci v majetku vlastníků a nájemců jednotek uložených ve společných prostorách k tomu určených (pouze věci, které se obvykle do společných prostor ukládají). Předmětem pojištění nejsou cennosti a starožitnosti (čl. 10, odst. 2.2., písm. b. a d., ZPP-MP) max. 25.000,- Kč/1 věc</t>
  </si>
  <si>
    <t>Vlastní věci movité uložené mimo místo pojištění (čl.10, 2.2., písm. f) ZPP-MP)</t>
  </si>
  <si>
    <t>Náklady na obnovení dokumentace (čl. 10, odst. 2.2., písm. g) ZPP-MP)</t>
  </si>
  <si>
    <t>Náklady na výměnu zámků  (čl.10, odst.1.2., písm. d) + 2.2., písm. i) ZPP-MP)</t>
  </si>
  <si>
    <t>nepojištěno</t>
  </si>
  <si>
    <t>Náklady na úhradu vodného a stočného v přímé souvislosti s únikem vody z vodovodního zařízení (čl. 7 , odst. 2.5., písm. e) ZPP-MP)</t>
  </si>
  <si>
    <t>Stavební součásti pojištěné budovy (čl. 10, odst. 1.2., písm. b) ZPP-MP) Stavební součásti a úpravy (čl. 10, odst. 2.2., písm. e) ZPP-MP)</t>
  </si>
  <si>
    <t>Pojištěná budova vč. stavebních součástí pojištěné budovy (čl.10, odst. 1.2., písm. b), ZPP-MP)</t>
  </si>
  <si>
    <t>Základní pojištění přerušení provozu (čl. 27 ZPP-MP) vč. nákladů na náhradní ubytování (odchylně od. čl. 30, odst. 1.4., ZPP-MP)  s max. limitem 30.000,- Kč / bytovou jednotku</t>
  </si>
  <si>
    <t>Náklady na vyklizení místa pojištění (čl.10, odst.1.2., písm. c) + 2.2., písm. h) ZPP-MP)</t>
  </si>
  <si>
    <t>Pojištění strojů a zařízení (ZPP-ST)</t>
  </si>
  <si>
    <t>Připojištění elektroniky (čl. 13, ZPP-MP) vč. přepětí  (čl. 8, odst. 4., ZPP-MP) na elektrických zařízení budovy</t>
  </si>
  <si>
    <t>Rozbití skla (čl. 19, ZPP-MP) ve společně vlastněných částech nemovitosti</t>
  </si>
  <si>
    <t>Loupež (čl. 8, odst. 2, ZPP-MP 1/15)</t>
  </si>
  <si>
    <t>Vandalismus + sprejerství (čl. 8, odst. 3, ZPP-MP)</t>
  </si>
  <si>
    <t>Poškození zateplené fasády zvířaty a hmyzem (čl. 8, odst. 6, ZPP-MP)</t>
  </si>
  <si>
    <t>Atmosférické srážky (čl. 8, odst. 5, ZPP-MP)</t>
  </si>
  <si>
    <t>Krádež vloupáním</t>
  </si>
  <si>
    <t>Ostatní nebezpečí</t>
  </si>
  <si>
    <t>Povodeň a záplava</t>
  </si>
  <si>
    <t>Vichřice, krupobití</t>
  </si>
  <si>
    <t>Voda z vodovodního zařízení</t>
  </si>
  <si>
    <t>Požár a související nebezpečí</t>
  </si>
  <si>
    <t>Pojištěné riziko</t>
  </si>
  <si>
    <t>Jednotlivé roční limity pojistného plnění</t>
  </si>
  <si>
    <t>Sjednané připojištění</t>
  </si>
  <si>
    <t>Spoluúčast: 1.000,- Kč</t>
  </si>
  <si>
    <t>Pojistná částka budovy:</t>
  </si>
  <si>
    <t>Příloha č. 1 - rozsah sjednaného připojištění</t>
  </si>
  <si>
    <t>Exkluzivní produkt Bytasen</t>
  </si>
  <si>
    <r>
      <t xml:space="preserve">Celkový roční limit pojistného plnění </t>
    </r>
    <r>
      <rPr>
        <vertAlign val="superscript"/>
        <sz val="18"/>
        <rFont val="Arial"/>
        <family val="2"/>
        <charset val="238"/>
      </rPr>
      <t>1)</t>
    </r>
  </si>
  <si>
    <t>Roční</t>
  </si>
  <si>
    <t>Pololetní</t>
  </si>
  <si>
    <t>Čtvrtletní</t>
  </si>
  <si>
    <t>Zvolený limit:</t>
  </si>
  <si>
    <t>Zvolená spoluúčast:</t>
  </si>
  <si>
    <t>Pojistné:</t>
  </si>
  <si>
    <t>Limit</t>
  </si>
  <si>
    <t>Pojistné</t>
  </si>
  <si>
    <t xml:space="preserve"> Jméno:</t>
  </si>
  <si>
    <t xml:space="preserve"> Sídlo:</t>
  </si>
  <si>
    <t xml:space="preserve"> CISR:</t>
  </si>
  <si>
    <t xml:space="preserve"> IČO (RČ):</t>
  </si>
  <si>
    <t xml:space="preserve"> Adresa:</t>
  </si>
  <si>
    <t xml:space="preserve"> Telefon:</t>
  </si>
  <si>
    <t xml:space="preserve"> Datum počátku:</t>
  </si>
  <si>
    <t xml:space="preserve"> Pojistná smlouva číslo:</t>
  </si>
  <si>
    <t xml:space="preserve"> Rizika, na která se vztahuje vybraný limit plnění a spoluúčast:</t>
  </si>
  <si>
    <t>SMLUVNÍ UJEDNÁNÍ RENOMIA K POJIŠTĚNÍ MAJETKU, PŘERUŠENÍ PROVOZU 
A ODPOVĚDNOSTI PODNIKATELŮ (SME) 2024</t>
  </si>
  <si>
    <t>Příloha k pojistné smlouvě číslo:</t>
  </si>
  <si>
    <t>Zvolená varianta limitů plnění:</t>
  </si>
  <si>
    <t>II.</t>
  </si>
  <si>
    <t>I.</t>
  </si>
  <si>
    <t>III.</t>
  </si>
  <si>
    <t>Pokud je některé ustanovení těchto smluvních ujednání v rozporu s ustanovením vlastního textu pojistné smlouvy, pojistných podmínek nebo doložek, má přednost to ustanovení, které je pro pojištěného výhodnější, není-li v pojistné smlouvě výslovně ujednáno jinak. Níže v textu jsou používána následující označení:</t>
  </si>
  <si>
    <t xml:space="preserve">  Všeobecné pojistné podmínky pro pojištění podnikatelů
  Zvláštní pojistné podmínky pro pojištění majetku podnikatelů
  Zvláštní pojistné podmínky pro pojištění odpovědnosti podnikatelů
  Zvláštní pojistné podmínky pro pojištění strojů a zařízení
  Doplňkové pojistné podmínky zabezpečení místa pojištění proti krádeži vloupáním a loupeži</t>
  </si>
  <si>
    <t xml:space="preserve"> VPP-P
 ZPP-MP
 ZPP-OP
 ZPP-ST
 DPP</t>
  </si>
  <si>
    <t>OBECNÁ UJEDNÁNÍ</t>
  </si>
  <si>
    <t>SMLUVNÍ UJEDNÁNÍ RENOMIA 2024-1</t>
  </si>
  <si>
    <r>
      <rPr>
        <b/>
        <sz val="10"/>
        <color theme="1"/>
        <rFont val="Arial"/>
        <family val="2"/>
        <charset val="238"/>
      </rPr>
      <t>OBECNÁ UJEDNÁNÍ</t>
    </r>
    <r>
      <rPr>
        <sz val="10"/>
        <color theme="1"/>
        <rFont val="Arial"/>
        <family val="2"/>
        <charset val="238"/>
      </rPr>
      <t xml:space="preserve">
</t>
    </r>
    <r>
      <rPr>
        <b/>
        <sz val="10"/>
        <color theme="1"/>
        <rFont val="Arial"/>
        <family val="2"/>
        <charset val="238"/>
      </rPr>
      <t>RGA2. Hrubá nedbalost</t>
    </r>
    <r>
      <rPr>
        <sz val="10"/>
        <color theme="1"/>
        <rFont val="Arial"/>
        <family val="2"/>
        <charset val="238"/>
      </rPr>
      <t xml:space="preserve">
Odchylně od článku 39 odst. 2 ZPP-MP a článku 20 odst. 8.1 ZPP-OP se ujednává, že za hrubou nedbalost se nepovažuje jednání, které bylo příčinou vzniku škodní události a pro které byl pojištěný, jeho statutární orgán, zákonný zástupce nebo zmocněnec, osoba pojištěnému nebo jeho statutárnímu orgánu blízká, pravomocně odsouzena pro nedbalostní trestný čin.
</t>
    </r>
    <r>
      <rPr>
        <b/>
        <sz val="10"/>
        <color theme="1"/>
        <rFont val="Arial"/>
        <family val="2"/>
        <charset val="238"/>
      </rPr>
      <t>RGA3. Informační povinnost</t>
    </r>
    <r>
      <rPr>
        <sz val="10"/>
        <color theme="1"/>
        <rFont val="Arial"/>
        <family val="2"/>
        <charset val="238"/>
      </rPr>
      <t xml:space="preserve">
Informační (oznamovací) povinnost pojištěného/pojistníka vůči pojistiteli je v případě právnické osoby plněna pouze prostřednictvím vedení společnosti a osob k plnění informační povinnosti vedením určených. Pro účely posouzení porušení informační (oznamovací) povinnosti pojištěného/pojistníka vůči pojistiteli se v případě právnické osoby vychází výhradně z jednání vedení společnosti a osob k plnění informační povinnosti vedením určených. Za vedení společnosti se považuje statutární orgán (příp. jeho členové) a osoby do svých funkcí statutárním orgánem jmenované.
</t>
    </r>
    <r>
      <rPr>
        <b/>
        <sz val="10"/>
        <color theme="1"/>
        <rFont val="Arial"/>
        <family val="2"/>
        <charset val="238"/>
      </rPr>
      <t>RGA5. Pojistné při zániku pojistné smlouvy na dobu určitou</t>
    </r>
    <r>
      <rPr>
        <sz val="10"/>
        <color theme="1"/>
        <rFont val="Arial"/>
        <family val="2"/>
        <charset val="238"/>
      </rPr>
      <t xml:space="preserve">
Byla-li pojistitelem v pojistné smlouvě uzavřené na dobu určitou (např. na 3 roky) poskytnuta pojistníkovi sleva z pojistného za dlouhodobost, náleží pojistiteliv případě pojistníkem vyvolaného zániku pojistné smlouvy takto poskytnutá sleva zpět, a to pouze za tu část pojistné doby, po kterou bylo pojištění v platnosti(tj. za skutečnou dobu pojištění).
</t>
    </r>
    <r>
      <rPr>
        <b/>
        <sz val="10"/>
        <color theme="1"/>
        <rFont val="Arial"/>
        <family val="2"/>
        <charset val="238"/>
      </rPr>
      <t>RGA15A. Škoda úmyslně způsobená pojištěným</t>
    </r>
    <r>
      <rPr>
        <sz val="10"/>
        <color theme="1"/>
        <rFont val="Arial"/>
        <family val="2"/>
        <charset val="238"/>
      </rPr>
      <t xml:space="preserve">
Čl. 5 odst. 1 písm. a) ZPP-MP se nahrazuje dále uvedeným textem: Z pojištění nevzniká právo na plnění za škodu způsobenou úmyslně pojištěným, pojistníkem, oprávněnou osobou nebo jinou osobou z podnětu některého z nich.
</t>
    </r>
    <r>
      <rPr>
        <b/>
        <sz val="10"/>
        <color theme="1"/>
        <rFont val="Arial"/>
        <family val="2"/>
        <charset val="238"/>
      </rPr>
      <t>RGA17. Zachraňovací náklady – rozšíření definice</t>
    </r>
    <r>
      <rPr>
        <sz val="10"/>
        <color theme="1"/>
        <rFont val="Arial"/>
        <family val="2"/>
        <charset val="238"/>
      </rPr>
      <t xml:space="preserve">
Odchylně od článku 17 odst. 4 VPP-P se ujednává, že ostatní zachraňovací náklady uvedené v článku 17 odst. 1 VPP-P uhradí pojistitel maximálně do výše 10 % horní</t>
    </r>
  </si>
  <si>
    <r>
      <rPr>
        <b/>
        <sz val="10"/>
        <color theme="1"/>
        <rFont val="Arial"/>
        <family val="2"/>
        <charset val="238"/>
      </rPr>
      <t>RALP2. Pojištění strojů a zařízení</t>
    </r>
    <r>
      <rPr>
        <sz val="10"/>
        <color theme="1"/>
        <rFont val="Arial"/>
        <family val="2"/>
        <charset val="238"/>
      </rPr>
      <t xml:space="preserve">
Ve smyslu čl. 1 – 5, čl. 6 odst. 3, čl. 8, čl. 10 a čl. 11 ZPP-ST se pojištění vztahuje také na připojištění pojištění strojů a zařízení.Pojistitel uhradí jednu a všechny škody, na které se vztahuje pojištění podle tohoto odstavce, v rámci jednoho pojistného roku maximálně do výše limitu podle zvolené varianty.
</t>
    </r>
    <r>
      <rPr>
        <b/>
        <sz val="10"/>
        <color theme="1"/>
        <rFont val="Arial"/>
        <family val="2"/>
        <charset val="238"/>
      </rPr>
      <t>RALP3. Nespecifikované vedlejší stavby</t>
    </r>
    <r>
      <rPr>
        <sz val="10"/>
        <color theme="1"/>
        <rFont val="Arial"/>
        <family val="2"/>
        <charset val="238"/>
      </rPr>
      <t xml:space="preserve">
Odchylně od článku čl. 10 odst. 1.2 ZPP-MP se pojištění budov automaticky vztahuje také na vedlejší stavby a příslušenství budovy jako např. garáže, přístřešky, ploty, dětská hřiště. Pojištění se vztahuje i na budovy, stavby nebo mobilní buňky s dřevěnou nebo ocelovou nosnou konstrukcí a s opláštěním z rostlého dřeva (např. prkna, fošny, kulatina, půlkulatina apod.) a/nebo z desek na bázi dřeva a papíru (jako např. dřevotřískové, pilinové desky, překližky, desky z odpadní papírové hmoty apod.) a/nebo s lehkou kovovou konstrukcí textilním opláštěním a/nebo nafukovací haly. Roční limit pojistného plnění pro tyto škody je 10 % z celkové pojistné částky nebo limitu plnění pro dané pojistné nebezpečí, maximálně do limitu dle sjednané varianty.RALP4. Stavební součásti budovy
Odchylně od článku 10 odst. 1.2 písm. b) ZPP-MP a od čl. 10 odst. 2.2 písm. e)ZPP-MP se pojištění vztahuje také na stavební součásti a úpravy pojištěné budovy a/nebo stavební součásti a úpravy provedené na náklady pojištěného. 
Pojistitel uhradí jednu a všechny škody, na které se vztahuje pojištění podle tohoto odstavce, v rámci jednoho pojistného roku maximálně do výše limitu podle sjednané varianty.
</t>
    </r>
    <r>
      <rPr>
        <b/>
        <sz val="10"/>
        <color theme="1"/>
        <rFont val="Arial"/>
        <family val="2"/>
        <charset val="238"/>
      </rPr>
      <t>RALP5. Loupež</t>
    </r>
    <r>
      <rPr>
        <sz val="10"/>
        <color theme="1"/>
        <rFont val="Arial"/>
        <family val="2"/>
        <charset val="238"/>
      </rPr>
      <t xml:space="preserve">
Odchylně od článku 8 odst. 2 ZPP-MP se pojištění vztahuje také na loupež.Pojistitel uhradí jednu a všechny škody, na které se vztahuje pojištění podle tohoto odstavce, v rámci jednoho pojistného roku maximálně do výše limitu podle sjednané varianty.
</t>
    </r>
    <r>
      <rPr>
        <b/>
        <sz val="10"/>
        <color theme="1"/>
        <rFont val="Arial"/>
        <family val="2"/>
        <charset val="238"/>
      </rPr>
      <t>RALP6. Poškození zásob v chladicím/mrazicím zařízení</t>
    </r>
    <r>
      <rPr>
        <sz val="10"/>
        <color theme="1"/>
        <rFont val="Arial"/>
        <family val="2"/>
        <charset val="238"/>
      </rPr>
      <t xml:space="preserve">
Odchylně od článku 8 odst. 7 ZPP-MP se pojištění vztahuje také na poruchu</t>
    </r>
  </si>
  <si>
    <r>
      <t xml:space="preserve">hranice pojistného plnění z jedné pojistné události ujednané v pojistné smlouvě, maximálně však 10 000 000 Kč. Pojistitel uhradí též náklady na nouzové zabezpečení, zajištění nebo dočasné přemístění majetku v souvislosti s bezprostředně hrozící pojistnou událostí nebo po pojistné události.
</t>
    </r>
    <r>
      <rPr>
        <b/>
        <sz val="10"/>
        <color theme="1"/>
        <rFont val="Arial"/>
        <family val="2"/>
        <charset val="238"/>
      </rPr>
      <t>RGPA21. Náklady na znalecké posudky</t>
    </r>
    <r>
      <rPr>
        <sz val="10"/>
        <color theme="1"/>
        <rFont val="Arial"/>
        <family val="2"/>
        <charset val="238"/>
      </rPr>
      <t xml:space="preserve">
Jestliže škoda spojená s povinností poskytnout pojistné plnění přesáhne částku 1 000 000 Kč, ujednává se tímto, že pojistitel uhradí náklady znaleckého řízení na zjištění rozsahu škody, které by byl jinak nesl pojištěný. Tyto náklady se pojistitel zavazuje nahradit do výše 3 % z uznané výše škody, maximálně do výše limitu podle sjednané varianty, pokud není v pojistné smlouvě uvedeno jinak. Za náklady znaleckého řízení se považují takové náklady, které byly vynaloženy za účelem zjištění výše pojistného plnění.
</t>
    </r>
    <r>
      <rPr>
        <b/>
        <sz val="10"/>
        <color theme="1"/>
        <rFont val="Arial"/>
        <family val="2"/>
        <charset val="238"/>
      </rPr>
      <t>RGPA22. Náklady na vlastní administrativní činnost</t>
    </r>
    <r>
      <rPr>
        <sz val="10"/>
        <color theme="1"/>
        <rFont val="Arial"/>
        <family val="2"/>
        <charset val="238"/>
      </rPr>
      <t xml:space="preserve">
Pojištění se vztahuje také na náklady, které pojištěný účelně a prokazatelně vynaloží na vlastní administrativní činnost spojenou s řešením pojistné události. Pro tyto náklady se sjednává roční limit pojistného plnění ve výši dle sjednané varianty.
</t>
    </r>
    <r>
      <rPr>
        <b/>
        <sz val="10"/>
        <color theme="1"/>
        <rFont val="Arial"/>
        <family val="2"/>
        <charset val="238"/>
      </rPr>
      <t>RPD54. Smluvní ujednání – odpočet DPH od pojistného plnění</t>
    </r>
    <r>
      <rPr>
        <sz val="10"/>
        <color theme="1"/>
        <rFont val="Arial"/>
        <family val="2"/>
        <charset val="238"/>
      </rPr>
      <t xml:space="preserve">
Je-li pojištěný nebo poškozený v době pojistné události plátcem daně z přidané hodnoty (DPH), potom se uvedená daň ve výši odpočtu, který je pojištěný oprávněn uplatnit u správce daně, nezahrnuje do pojistného plnění. Pokud je pojistiteli prokázáno, že příjemce pojistného plnění DPH, resp. její část neuplatňuje u správce daně na základě zákona 235/2004 Sb., pak je tato část DPH zahrnuta do výplaty pojistného plnění.
</t>
    </r>
    <r>
      <rPr>
        <b/>
        <sz val="10"/>
        <color theme="1"/>
        <rFont val="Arial"/>
        <family val="2"/>
        <charset val="238"/>
      </rPr>
      <t>POJIŠTĚNÍ MAJETKU</t>
    </r>
    <r>
      <rPr>
        <sz val="10"/>
        <color theme="1"/>
        <rFont val="Arial"/>
        <family val="2"/>
        <charset val="238"/>
      </rPr>
      <t xml:space="preserve">
Ujednává se, že je-li v pojistné smlouvě sjednáno pojištění majetku, vztahují se k tomuto pojištění také níže uvedená smluvní ujednání pro pojištění majetku.
</t>
    </r>
    <r>
      <rPr>
        <b/>
        <sz val="10"/>
        <color theme="1"/>
        <rFont val="Arial"/>
        <family val="2"/>
        <charset val="238"/>
      </rPr>
      <t>RALP1. Elektrická zařízení pojištěných budov</t>
    </r>
    <r>
      <rPr>
        <sz val="10"/>
        <color theme="1"/>
        <rFont val="Arial"/>
        <family val="2"/>
        <charset val="238"/>
      </rPr>
      <t xml:space="preserve">
Ve smyslu čl. 13 – čl. 18 ZPP-MP se pojištění vztahuje také na připojištění elektroniky </t>
    </r>
  </si>
  <si>
    <r>
      <t xml:space="preserve">chladicího zařízení. Škodami způsobenými poruchou chladicího zařízení se rozumí škody na věcech movitých uložených v chladicím zařízení vzniklé v důsledku prokazatelné poruchy chladicího zařízení nebo náhlého a neočekávaného výpadku dodávky elektrické energie.
Na úhradu škod vzniklých dle předchozího odstavce poskytne pojistitel pojistné plnění max. do limitu dle sjednané varianty z jedné a všech pojistných události nastalých v průběhu jednoho pojistného roku se spoluúčastí 1 000 Kč.
</t>
    </r>
    <r>
      <rPr>
        <b/>
        <sz val="10"/>
        <color theme="1"/>
        <rFont val="Arial"/>
        <family val="2"/>
        <charset val="238"/>
      </rPr>
      <t>RGPA3. Tolerance podpojištění</t>
    </r>
    <r>
      <rPr>
        <sz val="10"/>
        <color theme="1"/>
        <rFont val="Arial"/>
        <family val="2"/>
        <charset val="238"/>
      </rPr>
      <t xml:space="preserve">
Je-li pojistná částka v době pojistné události nižší než pojistná hodnota, sníží pojistitel pojistné plnění ve stejném poměru, v jakém je výše pojistné částky ke skutečné výši pojistné hodnoty pojištěného majetku. Pojistitel neuplatnípodpojištění v případě, že hodnota pojištěného majetku není v době pojistné události vyšší než 120 % ujednané pojistné částky. To neplatí, ujednají-li strany, že pojistné plnění sníženo nebude.
</t>
    </r>
    <r>
      <rPr>
        <b/>
        <sz val="10"/>
        <color theme="1"/>
        <rFont val="Arial"/>
        <family val="2"/>
        <charset val="238"/>
      </rPr>
      <t>RGPA5A. Plnění pojistitele bez odpočtu opotřebení – 75 %</t>
    </r>
    <r>
      <rPr>
        <sz val="10"/>
        <color theme="1"/>
        <rFont val="Arial"/>
        <family val="2"/>
        <charset val="238"/>
      </rPr>
      <t xml:space="preserve">
Odchylně od článku 12 odst. 5 ZPP-MP poskytne pojistitel pojistné plnění v nové ceně, pokud míra opotřebení věci nebude v době vzniku pojistné události větší než 75 %.
</t>
    </r>
    <r>
      <rPr>
        <b/>
        <sz val="10"/>
        <color theme="1"/>
        <rFont val="Arial"/>
        <family val="2"/>
        <charset val="238"/>
      </rPr>
      <t>RGPA6. Cizí věci movité – plnění v nových cenách</t>
    </r>
    <r>
      <rPr>
        <sz val="10"/>
        <color theme="1"/>
        <rFont val="Arial"/>
        <family val="2"/>
        <charset val="238"/>
      </rPr>
      <t xml:space="preserve">
Pokud jsou cizí věci movité pojištěny na novou cenu ve smyslu čl. 11 odst. 4 ZPP-MP, pak se ujednává, že v případě pojistné události pojistitel poskytne náhradu nákladů na znovupořízení věci v době pojistné události sníženou o cenu případných zbytků bez odpočtu opotřebení.
</t>
    </r>
    <r>
      <rPr>
        <b/>
        <sz val="10"/>
        <color theme="1"/>
        <rFont val="Arial"/>
        <family val="2"/>
        <charset val="238"/>
      </rPr>
      <t>RGPA7. Cizí věci movité – automatické pojištění v případě přechodu vlastnictví – na pojištěného</t>
    </r>
    <r>
      <rPr>
        <sz val="10"/>
        <color theme="1"/>
        <rFont val="Arial"/>
        <family val="2"/>
        <charset val="238"/>
      </rPr>
      <t xml:space="preserve">
Odchylně od čl. 7 odstavce 13 VPP-P se ujednává, že pojištěné cizí věci movité, které pojištěný užívá na základě leasingových, nájemních či jiných smluv, jsou v případě převodu do vlastnictví pojištěného automaticky pojištěny v rozsahu </t>
    </r>
  </si>
  <si>
    <r>
      <t xml:space="preserve">vč. přepětí na elektrických zařízeních pojištěné budovy. Pojistitel uhradí jednu a všechny škody, na které se vztahuje pojištění podle tohoto odstavce, v rámci jednoho pojistného roku maximálně do výše limitu podle sjednané varianty.
</t>
    </r>
    <r>
      <rPr>
        <b/>
        <sz val="10"/>
        <color theme="1"/>
        <rFont val="Arial"/>
        <family val="2"/>
        <charset val="238"/>
      </rPr>
      <t xml:space="preserve">
RGPA9. Místa pojištění na území Evropy</t>
    </r>
    <r>
      <rPr>
        <sz val="10"/>
        <color theme="1"/>
        <rFont val="Arial"/>
        <family val="2"/>
        <charset val="238"/>
      </rPr>
      <t xml:space="preserve">
Pojištění se vztahuje i na pojištěné věci movité a zásoby uložené mimo místo pojištění (čl. 10 odst. 2.2 písm. f) ZPP-MP) nad rámec čl. 9 odstavce 1 ZPP-MP na území Evropy. Toto ujednání se vztahuje i na mobilní zařízení, které pojištěný zapůjčil na základě písemné smlouvy obchodním partnerům na území Evropy. Rozsah pojištění, podmínky zabezpečení a spoluúčasti se řídí ustanoveními sjednanými v pojistné smlouvě. Toto pojištění se sjednává s limitem plnění 25 % ze sjednaných pojistných částek pro věci movité a zásoby, maximálně do výše limitu podle sjednané varianty.
</t>
    </r>
    <r>
      <rPr>
        <b/>
        <sz val="10"/>
        <color theme="1"/>
        <rFont val="Arial"/>
        <family val="2"/>
        <charset val="238"/>
      </rPr>
      <t>RGPA10. Spoluúčast – pojistná událost na více souborech</t>
    </r>
    <r>
      <rPr>
        <sz val="10"/>
        <color theme="1"/>
        <rFont val="Arial"/>
        <family val="2"/>
        <charset val="238"/>
      </rPr>
      <t xml:space="preserve">
Ujednává se, že v případě pojistné události na více pojištěných souborech (z téže příčiny) odečte pojistitel pouze jednu spoluúčast, a to nejvyšší sjednanou, pokud není pro klienta výhodnější odečtení spoluúčastí z jednotlivých předmětů pojištění, jichž se pojistná událost týká. Toto se vztahuje také na případy, kdy pojistná událost nastane z téže příčiny na více místech pojištění.
</t>
    </r>
    <r>
      <rPr>
        <b/>
        <sz val="10"/>
        <color theme="1"/>
        <rFont val="Arial"/>
        <family val="2"/>
        <charset val="238"/>
      </rPr>
      <t>RGPA11. Spoluúčast – pojistná událost vzniklá z více pojistných nebezpečí</t>
    </r>
    <r>
      <rPr>
        <sz val="10"/>
        <color theme="1"/>
        <rFont val="Arial"/>
        <family val="2"/>
        <charset val="238"/>
      </rPr>
      <t xml:space="preserve">
Ujednává se, že v případě pojistné události vzniklé působením více pojistných nebezpečí (bez ohledu na skutečnost zda vznikne na jednom nebo na více pojištěných souborech) odečte pojistitel pouze jednu spoluúčast, a to nejvyšší sjednanou, pokud není pro klienta výhodnější odečtení spoluúčastí z jednotlivých pojistných nebezpečí a předmětů, jichž se pojistná událost týká.
</t>
    </r>
    <r>
      <rPr>
        <b/>
        <sz val="10"/>
        <color theme="1"/>
        <rFont val="Arial"/>
        <family val="2"/>
        <charset val="238"/>
      </rPr>
      <t>RGPA15A. Provozně nevyužívané budovy</t>
    </r>
    <r>
      <rPr>
        <sz val="10"/>
        <color theme="1"/>
        <rFont val="Arial"/>
        <family val="2"/>
        <charset val="238"/>
      </rPr>
      <t xml:space="preserve">
Odchylně od článku 5 odst. 1 písm. e) ZPP-MP se pojištění vztahuje i budovu nebo její část, která nebyla před vznikem škodní události ani v době vzniku škodní události využívána nebo nebyla provozně využívaná k účelu, k němuž je určena. Podmínky tohoto pojištění jsou ujednány v doložce DMP 009.
</t>
    </r>
  </si>
  <si>
    <r>
      <t xml:space="preserve">sjednané pojistné smlouvy
</t>
    </r>
    <r>
      <rPr>
        <b/>
        <sz val="10"/>
        <color theme="1"/>
        <rFont val="Arial"/>
        <family val="2"/>
        <charset val="238"/>
      </rPr>
      <t>RGPGL2. Oprava</t>
    </r>
    <r>
      <rPr>
        <sz val="10"/>
        <color theme="1"/>
        <rFont val="Arial"/>
        <family val="2"/>
        <charset val="238"/>
      </rPr>
      <t xml:space="preserve">
Odchylně od čl. 22 odst. 1 ZPP-MP pojistitel poskytne nad rámec ujednaného limitu pojistného plnění pro připojištění skla náhradu nákladů vynaložených v příčinné souvislosti s pojistnou události z připojištění skla na:
a) speciální povrchovou úpravu zasklení (např. nátěr, malba, písmo, lept a jiné),
b) na provizorní opravu zasklení,
c) na lešení nebo jiné pomocné prostředky nutné k provedení opravy zasklení,
d) na montáž a demontáž stavebních součástí nutnou k provedení osazení 
okenních tabulí či opravy zasklení (např. ochranných mříží, markýz, apod.).
Limit pro položky pod body a) – d) se sjednává ve výši 30 %, max. do výše limitu pojistného plnění dle sjednané varianty pro připojištění skla pro každou z položek, pokud není v pojistné smlouvě ujednáno jinak.
</t>
    </r>
    <r>
      <rPr>
        <b/>
        <sz val="10"/>
        <color theme="1"/>
        <rFont val="Arial"/>
        <family val="2"/>
        <charset val="238"/>
      </rPr>
      <t>RGPGL3. Poškození skla poškrábání</t>
    </r>
    <r>
      <rPr>
        <sz val="10"/>
        <color theme="1"/>
        <rFont val="Arial"/>
        <family val="2"/>
        <charset val="238"/>
      </rPr>
      <t xml:space="preserve">
Pojistitel uhradí náklady na výměnu skla, které bylo poškozeno poškrábáním či jiným poškozením, pokud je výměna nutná z hlediska bezpečnosti. 
</t>
    </r>
    <r>
      <rPr>
        <b/>
        <sz val="10"/>
        <color theme="1"/>
        <rFont val="Arial"/>
        <family val="2"/>
        <charset val="238"/>
      </rPr>
      <t>RGPOV2. Vandalismus</t>
    </r>
    <r>
      <rPr>
        <sz val="10"/>
        <color theme="1"/>
        <rFont val="Arial"/>
        <family val="2"/>
        <charset val="238"/>
      </rPr>
      <t xml:space="preserve">
Ve smyslu čl. 8 odst. 3 ZPP-MP se pojištění vztahuje také na vandalismus. Odchylně od článku 8 odst. 3.3 ZPP-MP se ujednává, že u pojistného nebezpečí vandalismus je spoluúčast 1 000 Kč. Pojistitel uhradí jednu a všechny škody, na které se vztahuje pojištění podle tohoto odstavce, v rámci jednoho pojistného roku maximálně do výše limitu podle sjednané varianty.
</t>
    </r>
    <r>
      <rPr>
        <b/>
        <sz val="10"/>
        <color theme="1"/>
        <rFont val="Arial"/>
        <family val="2"/>
        <charset val="238"/>
      </rPr>
      <t>RGPOV3. Odcizení elektronického zařízení</t>
    </r>
    <r>
      <rPr>
        <sz val="10"/>
        <color theme="1"/>
        <rFont val="Arial"/>
        <family val="2"/>
        <charset val="238"/>
      </rPr>
      <t xml:space="preserve">
Je-li touto pojistnou smlouvou sjednáno pojištění elektronických zařízení proti odcizení, vztahuje se toto pojištění také na krádež s překonáním překážky pojištěného zařízení z motorového vozidla (osobní vozidlo, autobus apod.), vlaku a letadla, a to za podmínky, že došlo k překonání překážky chránící pojištěnou věc před odcizením. V případě prostředků hromadné dopravy je podmínkou, aby k </t>
    </r>
  </si>
  <si>
    <r>
      <t xml:space="preserve">
</t>
    </r>
    <r>
      <rPr>
        <b/>
        <sz val="10"/>
        <color theme="1"/>
        <rFont val="Arial"/>
        <family val="2"/>
        <charset val="238"/>
      </rPr>
      <t>RGPA15B. Špatný technický stav budovy</t>
    </r>
    <r>
      <rPr>
        <sz val="10"/>
        <color theme="1"/>
        <rFont val="Arial"/>
        <family val="2"/>
        <charset val="238"/>
      </rPr>
      <t xml:space="preserve">
Špatný technický stav budovy je takový stav budovy, který vykazuje závažné nedostatky nosných stavebních konstrukcí, střechy nebo výplní stavebních otvorů v důsledku opotřebení nebo zanedbané údržby.
</t>
    </r>
    <r>
      <rPr>
        <b/>
        <sz val="10"/>
        <color theme="1"/>
        <rFont val="Arial"/>
        <family val="2"/>
        <charset val="238"/>
      </rPr>
      <t>RGPA16. Znovupořízení věci dle nových norem, náklady na výměnu nepoškozených věcí z estetických důvodů</t>
    </r>
    <r>
      <rPr>
        <sz val="10"/>
        <color theme="1"/>
        <rFont val="Arial"/>
        <family val="2"/>
        <charset val="238"/>
      </rPr>
      <t xml:space="preserve">
Odchylně od článku čl. 11 odst. 4 ZPP-MP se pojištění vztahuje také na vícenáklady, které je pojištěný povinen vynaložit v souvislosti s opravou nebo pořízením nové věci stejných nebo srovnatelných vlastností z důvodu změny obecně závazných právních předpisů a/nebo technických norem proto, aby mohl poškozený pojištěný majetek dále využívat k původnímu účelu.Za náklady vynaložené na znovupořízení pojišťovaného majetku se považují i vícenáklady vynaložené na obnovu nepoškozených pojištěných věcí, které je nutné vyměnit z estetického důvodu pro zachování jednotného designu. Podmínkou je, že poškozený pojištěný majetek již není možné obnovit ve stejném designu a že pojištěný prokáže, že tyto náklady skutečně vynaložil.Pro vícenáklady způsobené změnou právních předpisů, které nejsou zahrnuty v pojistné částce, a vícenáklady vyvolané z estetických důvodů se sjednává roční limit pojistného plnění ve výši dle sjednané varianty.
</t>
    </r>
    <r>
      <rPr>
        <b/>
        <sz val="10"/>
        <color theme="1"/>
        <rFont val="Arial"/>
        <family val="2"/>
        <charset val="238"/>
      </rPr>
      <t>RGPA20. Znovupořízení věci v případě ukončení její výroby</t>
    </r>
    <r>
      <rPr>
        <sz val="10"/>
        <color theme="1"/>
        <rFont val="Arial"/>
        <family val="2"/>
        <charset val="238"/>
      </rPr>
      <t xml:space="preserve">
Pojistitel v případě zničení nebo ztráty předmětu pojištění uhradí náklady na pořízení zařízení s lepšími technickými parametry, pokud se zařízení shodných parametrů již nevyrábí. V tomto případě pojistitel uhradí plnění odpovídající ceně zařízení, jehož parametry se nejvíce blíží předmětu pojištění. Roční limit pojistného plnění pro tyto vícenáklady se sjednává ve výši dle sjednané varianty.
</t>
    </r>
    <r>
      <rPr>
        <b/>
        <sz val="10"/>
        <color theme="1"/>
        <rFont val="Arial"/>
        <family val="2"/>
        <charset val="238"/>
      </rPr>
      <t>RGPA24. Vícenáklady na díla historické nebo umělecké hodnoty</t>
    </r>
    <r>
      <rPr>
        <sz val="10"/>
        <color theme="1"/>
        <rFont val="Arial"/>
        <family val="2"/>
        <charset val="238"/>
      </rPr>
      <t xml:space="preserve">
Dojde-li v důsledku pojistné události ke zničení, poškození nebo odcizení děl historické nebo umělecké hodnoty, která jsou stavební součástí pojištěné budovy, ale nebyla zohledněna při stanovení pojistné částky budovy, poskytne pojistitel na jejich opravu </t>
    </r>
  </si>
  <si>
    <t>pravomocně ukončeného soudního řízení ve věci pochybení pojištěného vznikla škoda některému z nadřazených samosprávných celků, popř. ústřednímu orgánu státní správy. Pojištění se v takovém případě vztahuje na regresy nadřazeného samosprávného celku, popř. ústředního orgánu státní správy, uplatněné za pojištěným. Za okamžik vzniku škody se pro účely tohoto smluvního ujednání považuje datum právní moci rozhodnutí příslušného soudního orgánu (vznik povinnosti nadřazeného samosprávného celku, popř. ústředního orgánu státní správy, nahradit vzniklou škodu). Podmínkou toho, aby pojistitel vyplatil pojistné plnění, je však skutečnost, že k příčině škody došlo nejvýše 10 let před počátkem pojištění.</t>
  </si>
  <si>
    <r>
      <t xml:space="preserve">nebo náhradu pojistné plnění výši 10 % z pojistné částky budovy max. do limitu podle sjednané varianty.
</t>
    </r>
    <r>
      <rPr>
        <b/>
        <sz val="10"/>
        <color theme="1"/>
        <rFont val="Arial"/>
        <family val="2"/>
        <charset val="238"/>
      </rPr>
      <t>RGPA26. Náklady na obnovení dokumentace</t>
    </r>
    <r>
      <rPr>
        <sz val="10"/>
        <color theme="1"/>
        <rFont val="Arial"/>
        <family val="2"/>
        <charset val="238"/>
      </rPr>
      <t xml:space="preserve">
Odchylně od článku 10 odst. a odst. 2.2 písm. g) ZPP-MP se pojištění vztahuje také na náklady na obnovení výrobní, provozní a účetní dokumentace. Pojistitel uhradí jednu a všechny škody, na které se vztahuje pojištění podle tohoto odstavce, v rámci jednoho pojistného roku maximálně do výše limitu podle sjednané varianty.
</t>
    </r>
    <r>
      <rPr>
        <b/>
        <sz val="10"/>
        <color theme="1"/>
        <rFont val="Arial"/>
        <family val="2"/>
        <charset val="238"/>
      </rPr>
      <t>RGPA29. Věci zvláštní hodnoty - pojistné plnění</t>
    </r>
    <r>
      <rPr>
        <sz val="10"/>
        <color theme="1"/>
        <rFont val="Arial"/>
        <family val="2"/>
        <charset val="238"/>
      </rPr>
      <t xml:space="preserve">
Pokud vznikla pojistná událost na věci umělecké, historické nebo sběratelské hodnoty, vyplatí pojistitel v případě poškození částku odpovídající nákladům na jejich uvedení do původního stavu. Za znehodnocení vyplatí pojistitel částku odpovídající rozdílu mezi obvyklou cenou v době bezprostředně před vznikem pojistné události a obvyklou cenou po pojistné události. Pokud došlo ke zničení nebo ztrátě bude vyplaceno pojistné plnění odpovídající obvyklé ceně věci v době bezprostředně před vznikem pojistné události. Pojistné plnění je v případě poškození a znehodnocení omezeno obvyklou cenou věci bezprostředně před pojistnou událostí. Při škodě si od Vás vyžádáme dokumentaci o věcech zvláštní hodnoty (autor, název a popis díla, fotodokumentace, případně znalecký posudek). Při škodě od 100 000 Kč je nutné dodat znalecký posudek.
</t>
    </r>
    <r>
      <rPr>
        <b/>
        <sz val="10"/>
        <color theme="1"/>
        <rFont val="Arial"/>
        <family val="2"/>
        <charset val="238"/>
      </rPr>
      <t>RGPGL1. Součásti skla</t>
    </r>
    <r>
      <rPr>
        <sz val="10"/>
        <color theme="1"/>
        <rFont val="Arial"/>
        <family val="2"/>
        <charset val="238"/>
      </rPr>
      <t xml:space="preserve">
Ve smyslu čl. 19 odst. 1 ZPP-MP se připojištění skla vztahuje také na zasklení lodžií (resp. balkonů) a pevně osazené skleněné umělecké stavební prvky (skleněné mozaiky, skleněné stěny atp.), skleněná zrcadla a pevně osazená skla větší než 6 m², pokud bude mít předmět charakter zasklení stavebního otvoru nebo stavební součásti.
Odchylně od čl. 19 odst. 1 ZPP-MP se připojištění skla rovněž vztahuje i na nalepené neodnímatelné snímače zabezpečovacích zařízení, nalepené fólie, nápisy, malby nebo jiné výzdoby, jsou-li součástí pojištěného skla, stejně jako na vnější osvětlení, světelné reklamy a světelné nápisy včetně jejich elektrické instalace a nosné konstrukce, sanitární keramiku a plasty nahrazující sklo. Pojištění skel se vztahuje i na skleněné části movitých věcí.
</t>
    </r>
  </si>
  <si>
    <r>
      <t xml:space="preserve">Pojistné plnění je omezeno PČ nebo limitem pojistného plnění sjednaného v pojistné smlouvě pro pojištění skel. Pro elektrické instalace a nosné konstrukce (stavební součásti budov) se sjednává limit plnění ve výši dle sjednané varianty.
</t>
    </r>
    <r>
      <rPr>
        <b/>
        <sz val="10"/>
        <color theme="1"/>
        <rFont val="Arial"/>
        <family val="2"/>
        <charset val="238"/>
      </rPr>
      <t>RGPSC9. Cennosti – zabezpečení</t>
    </r>
    <r>
      <rPr>
        <sz val="10"/>
        <color theme="1"/>
        <rFont val="Arial"/>
        <family val="2"/>
        <charset val="238"/>
      </rPr>
      <t xml:space="preserve">
Odchylně od článku 10 odst. 2.2 písm. b) ZPP-MP se ujednává, že pojištění se vztahuje i na cennosti, pokud byly v době pojistné události uložené v místnosti min. se základním mechanickým zabezpečením dle článku 1.1.2.1 DPP. Max. roční limit pojistného plnění dle tohoto ujednání je podle sjednané varianty.
</t>
    </r>
    <r>
      <rPr>
        <b/>
        <sz val="10"/>
        <color theme="1"/>
        <rFont val="Arial"/>
        <family val="2"/>
        <charset val="238"/>
      </rPr>
      <t>RGPSC9A. Denní tržba – navýšení limitu hotovosti</t>
    </r>
    <r>
      <rPr>
        <sz val="10"/>
        <color theme="1"/>
        <rFont val="Arial"/>
        <family val="2"/>
        <charset val="238"/>
      </rPr>
      <t xml:space="preserve">
Odchylně od článku 10 odst. 2.2 písm. c) ZPP-MP se pojištění vztahuje na denní tržbu přijatou registrační pokladnou (čl. 10 odst. 2.2 písm. c) ZPP-MP) vč. hotovosti vložené do pokladny před zahájením prodeje. Pro hotovost vloženou do pokladny před zahájením prodeje se stanovuje limit a to maximálně ve výši 20 % průměrné denní tržby.
</t>
    </r>
    <r>
      <rPr>
        <b/>
        <sz val="10"/>
        <color theme="1"/>
        <rFont val="Arial"/>
        <family val="2"/>
        <charset val="238"/>
      </rPr>
      <t>RGPSC14. Odcizení hasicí techniky</t>
    </r>
    <r>
      <rPr>
        <sz val="10"/>
        <color theme="1"/>
        <rFont val="Arial"/>
        <family val="2"/>
        <charset val="238"/>
      </rPr>
      <t xml:space="preserve">
Je-li touto pojistnou smlouvou sjednáno pojištění pro případ krádeže stavebních součástí vloupáním, vztahuje se toto pojištění také na hasicí zařízení umístěných uvnitř budovy (hadice, proudnice, ruční hasicí přístroje apod.), a to i v případě, že pachatel nepřekonal překážky bránící odcizení těchto věcí. Na úhradu škod nastalých dle předchozí věty však pojistitel poskytne pojistné plnění pouze z jedné pojistné události nastalé v průběhu pojistného roku, a to v rámci horní hranice pojistného plnění sjednané pro krádež stavebních součástí vloupáním, nejvýše však do výše podle sjednané varianty.
</t>
    </r>
    <r>
      <rPr>
        <b/>
        <sz val="10"/>
        <color theme="1"/>
        <rFont val="Arial"/>
        <family val="2"/>
        <charset val="238"/>
      </rPr>
      <t>RGPTR2. Podmínky zabezpečení, dopravní nehoda</t>
    </r>
    <r>
      <rPr>
        <sz val="10"/>
        <color theme="1"/>
        <rFont val="Arial"/>
        <family val="2"/>
        <charset val="238"/>
      </rPr>
      <t xml:space="preserve">
Pokud je sjednáno pojištění nákladu, pak se ujednává, že pojistitel poskytne pojistné plnění za odcizení, je-li předmět pojištění v době vzniku pojistné události umístěn v uzavřeném zavazadlovém nebo nákladovém prostoru motorového vozidla nebo v uzavřené schránce nebo je předmět pojištění pevně spojen s motorovým vozidlem. Za uzavřený prostor se považuje také prostor uzavřený neprůhlednou plachtou.
Pojistitel poskytne pojistné plnění také v případě, jestliže byly přepravované věci, </t>
    </r>
  </si>
  <si>
    <r>
      <t xml:space="preserve">zničeny, ztraceny nebo odcizeny při dopravní nehodě. Dále se pojištění vztahuje také na případy, kdy byly přepravované věci odcizeny společně s motorovým vozidlem.
</t>
    </r>
    <r>
      <rPr>
        <b/>
        <sz val="10"/>
        <color theme="1"/>
        <rFont val="Arial"/>
        <family val="2"/>
        <charset val="238"/>
      </rPr>
      <t>RGPZI2. Povodeň bez čekací doby</t>
    </r>
    <r>
      <rPr>
        <sz val="10"/>
        <color theme="1"/>
        <rFont val="Arial"/>
        <family val="2"/>
        <charset val="238"/>
      </rPr>
      <t xml:space="preserve">
Odchylně od článku 7 odst. 4.3 písm. b) ZPP-MP se pojištění vztahuje i na škody způsobené povodní nebo v přímé souvislosti s povodní, která nastala v období 10 dnů (včetně) po sjednání pojištění.
</t>
    </r>
    <r>
      <rPr>
        <b/>
        <sz val="10"/>
        <color theme="1"/>
        <rFont val="Arial"/>
        <family val="2"/>
        <charset val="238"/>
      </rPr>
      <t>RGPZI3A. Tíha sněhu – zrušení čekací doby</t>
    </r>
    <r>
      <rPr>
        <sz val="10"/>
        <color theme="1"/>
        <rFont val="Arial"/>
        <family val="2"/>
        <charset val="238"/>
      </rPr>
      <t xml:space="preserve">
Odchylně od článku 7 odst. 5.4 ZPP-MP se pojištění vztahuje na škody způsobené tíhou sněhu, které nastaly v období 10 dnů (včetně) po sjednání pojištění.
</t>
    </r>
    <r>
      <rPr>
        <b/>
        <sz val="10"/>
        <color theme="1"/>
        <rFont val="Arial"/>
        <family val="2"/>
        <charset val="238"/>
      </rPr>
      <t>RGPZI6. Pojištění škod způsobených pádem stromů, stožárů a jiných předmětů</t>
    </r>
    <r>
      <rPr>
        <sz val="10"/>
        <color theme="1"/>
        <rFont val="Arial"/>
        <family val="2"/>
        <charset val="238"/>
      </rPr>
      <t xml:space="preserve">
Odchylně od článku 7 odst. 5.9 ZPP-MP a dle článku 7 odst. 5.6.1 ZPP-MP se ujednává, že se pojištění vztahuje i na případ poškození nebo zničení pojištěné věci nárazem nebo pádem, tj. nárazem dopravního prostředku včetně provozovaného pojištěným (vyjma letadel), jeho částí nebo jeho nákladu do pojištěné věci, pádem stromů, stožárů nebo jiných věcí, bez ohledu na to, zda jsou nebo nejsou součástí poškozené věci nebo součástí téhož souboru jako poškozená věc.
</t>
    </r>
    <r>
      <rPr>
        <b/>
        <sz val="10"/>
        <color theme="1"/>
        <rFont val="Arial"/>
        <family val="2"/>
        <charset val="238"/>
      </rPr>
      <t>RGPZI10. Rozšíření definice vodovodní škody</t>
    </r>
    <r>
      <rPr>
        <sz val="10"/>
        <color theme="1"/>
        <rFont val="Arial"/>
        <family val="2"/>
        <charset val="238"/>
      </rPr>
      <t xml:space="preserve">
V souladu s článkem 7 odst. 2.2 písm. b) ZPP-MP se vodovodním zařízením rozumí též vnitřní i vnější dešťové svody.
Pojištění se též vztahuje na škody způsobené vodou v důsledku chybné funkce sprinklerového hasicího zařízení či jiného stabilního hasicího systému, vodou z akvária a vodou či párou z bazénu, sauny a podobných wellness zařízení, která unikla v důsledku náhlé poruchy, náhlého porušení celistvosti zařízení nebo jeho příslušenství a v důsledku zamrznutí dešťových svodů umístěných na obvodovém plášti budovy.
Pojištění se též vztahuje na škody způsobené vodou z technologických celků (tj. potrubí a příslušenství určené ke konkrétnímu technologickému celku nebo výrobnímu celku) s ročním limitem plnění dle sjednané varianty.
</t>
    </r>
  </si>
  <si>
    <r>
      <rPr>
        <b/>
        <sz val="10"/>
        <color theme="1"/>
        <rFont val="Arial"/>
        <family val="2"/>
        <charset val="238"/>
      </rPr>
      <t>RGPZI11. Náklady na vyklizení místa pojištění</t>
    </r>
    <r>
      <rPr>
        <sz val="10"/>
        <color theme="1"/>
        <rFont val="Arial"/>
        <family val="2"/>
        <charset val="238"/>
      </rPr>
      <t xml:space="preserve">
Odchylně od článku 10 odst. 1.2 písm. c) a odst. 2.2 písm. h) ZPP-MP se pojištění vztahuje také na náklady na vyklizení místa pojištění. Roční limit pojistného plnění pro tyto náklady je 10 % z celkové pojistné částky nebo limitu plnění pro dané pojistné nebezpečí, maximálně do výše sjednané varianty.
</t>
    </r>
    <r>
      <rPr>
        <b/>
        <sz val="10"/>
        <color theme="1"/>
        <rFont val="Arial"/>
        <family val="2"/>
        <charset val="238"/>
      </rPr>
      <t>RGPZI13. Nepřímý úder blesku, přepětí</t>
    </r>
    <r>
      <rPr>
        <sz val="10"/>
        <color theme="1"/>
        <rFont val="Arial"/>
        <family val="2"/>
        <charset val="238"/>
      </rPr>
      <t xml:space="preserve">
Přepětím se rozumí výkyvy napětí v elektrické síti, které překračuje provozní charakteristiky jmenovitého napětí elektrické sítě nebo výboj statické elektřiny v atmosféře v souvislosti s úderem blesku a škody způsobené zkratem na vinutí elektromotorů. Pojištění se sjednává s limitem plnění dle zvolené varianty.
</t>
    </r>
    <r>
      <rPr>
        <b/>
        <sz val="10"/>
        <color theme="1"/>
        <rFont val="Arial"/>
        <family val="2"/>
        <charset val="238"/>
      </rPr>
      <t>RGPZI15A. Stavební práce na budově</t>
    </r>
    <r>
      <rPr>
        <sz val="10"/>
        <color theme="1"/>
        <rFont val="Arial"/>
        <family val="2"/>
        <charset val="238"/>
      </rPr>
      <t xml:space="preserve">
Odchylně od článku 5 odst. 1 písm. f) ZPP-MP se ujednává, že se pojištění vztahuje také na škody na budově a na věcech movitých v budově uložených, pokud v době vzniku škodní události byly na budově prováděny jakékoliv stavební práce. Podmínky tohoto pojištění jsou ujednány v Doložce DMP 010 a DMP 012.
</t>
    </r>
    <r>
      <rPr>
        <b/>
        <sz val="10"/>
        <color theme="1"/>
        <rFont val="Arial"/>
        <family val="2"/>
        <charset val="238"/>
      </rPr>
      <t>RGPZI17. Škody způsobené zvířetem nebo hmyzem</t>
    </r>
    <r>
      <rPr>
        <sz val="10"/>
        <color theme="1"/>
        <rFont val="Arial"/>
        <family val="2"/>
        <charset val="238"/>
      </rPr>
      <t xml:space="preserve">
Pojištění se vztahuje i na škody způsobené poškozením zateplené fasády a vnitřního zateplení pojištěných budov a/nebo staveb v místě pojištění, pokud příčinou byla destruktivní činnost zvířat nebo hmyzu na těchto částech budov. 
Toto pojištění se sjednává s limitem pojistného plnění dle sjednané varianty pro jedno pojistné období a se spoluúčastí pojištěného 1 000 Kč, pokud není v pojistné smlouvě ujednáno jinak. Zateplenou fasádou se rozumí vnější tepelně izolační kompozitní systém s tepelnou izolací z pěnového polystyrenu nebo z minerální vlny a s konečnou povrchovou úpravou. Vnitřním zateplením se rozumí vnitřní tepelná izolace stropů umístěná přímo pod střechou budovy a vnitřní tepelná izolace obvodových stěn. Z pojištění jsou vyloučeny všechny škody způsobené opotřebením nebo nevhodnou údržbou pojištěné budovy a/nebo vedlejší stavby. 
Pojištění se nevztahuje na jakékoliv následné škody spojené s tímto pojistným nebezpečím.
</t>
    </r>
  </si>
  <si>
    <r>
      <t xml:space="preserve">
</t>
    </r>
    <r>
      <rPr>
        <b/>
        <sz val="10"/>
        <color theme="1"/>
        <rFont val="Arial"/>
        <family val="2"/>
        <charset val="238"/>
      </rPr>
      <t>RGPMI1A. Riziko dodavatele</t>
    </r>
    <r>
      <rPr>
        <sz val="10"/>
        <color theme="1"/>
        <rFont val="Arial"/>
        <family val="2"/>
        <charset val="238"/>
      </rPr>
      <t xml:space="preserve">
Pojištění se vztahuje i na škody vzniklé na stroji v důsledku poškození nebo zničení, za které je podle zákona odpovědný smluvní partner nebo dodavatel pojištěného (např. poškození při úklidu nebo při pohybu smluvního partnera v provozovně pojištěného). Pojištění podle tohoto odstavce se nevztahuje na pojištění při opravě nebo údržbě stroje. Totéž platí i pro strojní přerušení provozu.
Pojistitel uhradí jednu a všechny škody, na které se vztahuje pojištění podle tohoto odstavce, v rámci jednoho pojistného roku, maximálně však do limitu dle sjednané varianty.
</t>
    </r>
    <r>
      <rPr>
        <b/>
        <sz val="10"/>
        <color theme="1"/>
        <rFont val="Arial"/>
        <family val="2"/>
        <charset val="238"/>
      </rPr>
      <t>RGPMI4A. Vícenáklady</t>
    </r>
    <r>
      <rPr>
        <sz val="10"/>
        <color theme="1"/>
        <rFont val="Arial"/>
        <family val="2"/>
        <charset val="238"/>
      </rPr>
      <t xml:space="preserve">
Připojištění strojního zařízení se vztahuje i na:
a) náhradu provozních náplní v případě úniku při poškození nebo poruše strojního zařízení,
b) náklady za přesčasové hodiny, práci v noci, o sobotách, nedělích a zákonem stanovených svátcích,
c) spěšnou přepravu a leteckou přepravu,
d) cestovní výlohy zahraničních techniků a/nebo odborníků.
Pro toto pojištění se sjednává roční limit pojistného plnění ve výši dle sjednané varianty.
</t>
    </r>
    <r>
      <rPr>
        <b/>
        <sz val="10"/>
        <color theme="1"/>
        <rFont val="Arial"/>
        <family val="2"/>
        <charset val="238"/>
      </rPr>
      <t>RGPMI5A. Vyměnitelné části stroje</t>
    </r>
    <r>
      <rPr>
        <sz val="10"/>
        <color theme="1"/>
        <rFont val="Arial"/>
        <family val="2"/>
        <charset val="238"/>
      </rPr>
      <t xml:space="preserve">
Odchylně od čl. 5 odst. 1 písm. ba) ZPP-ST se ujednává, že pokud dojde z téže příčiny a ve stejnou dobu i k jinému poškození pojištěného stroje, za které je pojistitel povinen plnit, poskytne pojistitel pojistné plnění i za poškození nebo zničení vyměnitelných a nahraditelných dílů, a to do výše maximálně 50 % jejich nové ceny.
Pojistitel uhradí první škodu v každém roce, a to maximálně do výše dle sjednané varianty.
</t>
    </r>
    <r>
      <rPr>
        <b/>
        <sz val="10"/>
        <color theme="1"/>
        <rFont val="Arial"/>
        <family val="2"/>
        <charset val="238"/>
      </rPr>
      <t>RGPMI9. Elektronické prvky a součástky</t>
    </r>
    <r>
      <rPr>
        <sz val="10"/>
        <color theme="1"/>
        <rFont val="Arial"/>
        <family val="2"/>
        <charset val="238"/>
      </rPr>
      <t xml:space="preserve">
Ujednává se, že znění článku 5 odst. 3, písm. b) ZPP-ST se mění následovně: „akumulátorových baterií, elektrochemických článků.“
</t>
    </r>
  </si>
  <si>
    <r>
      <t xml:space="preserve">
</t>
    </r>
    <r>
      <rPr>
        <b/>
        <sz val="10"/>
        <color theme="1"/>
        <rFont val="Arial"/>
        <family val="2"/>
        <charset val="238"/>
      </rPr>
      <t>RGPMI11. Poškození výpadkem nebo přerušením energií &amp; znehodnocení média</t>
    </r>
    <r>
      <rPr>
        <sz val="10"/>
        <color theme="1"/>
        <rFont val="Arial"/>
        <family val="2"/>
        <charset val="238"/>
      </rPr>
      <t xml:space="preserve">
Je-li touto pojistnou smlouvou sjednáno pojištění strojních nebo elektronických rizik, vztahuje se toto pojištění také na škody způsobené na pojištěném stroji nebo elektronickém zařízení výpadkem nebo přerušením dodávky plynu, vody, elektrické energie nebo jiného média (zejména způsobené přerušením nebo zastavením provozu stroje, ať již částečného nebo úplného).
Odchylně od čl. 5 odst. 1 písm. bc) ZPP-ST se ujednává, že pokud dojde z téže příčiny a ve stejnou dobu i k jinému poškození pojištěného stroje, za které je pojistitel povinen plnit, poskytne pojistitel pojistné plnění i za poškození nebo zničení provozních prostředků, a to do výše maximálně 50 % jejich nové ceny.
Pojistitel uhradí první škodu v každém roce, a to maximálně do výše dle sjednané varianty.
POJIŠTĚNÍ NÁKLADU
Níže uvedená ujednání platí pouze v případě sjednání pojištění nákladu.
</t>
    </r>
    <r>
      <rPr>
        <b/>
        <sz val="10"/>
        <color theme="1"/>
        <rFont val="Arial"/>
        <family val="2"/>
        <charset val="238"/>
      </rPr>
      <t>RALP7. Pojištění nákladu – krádež</t>
    </r>
    <r>
      <rPr>
        <sz val="10"/>
        <color theme="1"/>
        <rFont val="Arial"/>
        <family val="2"/>
        <charset val="238"/>
      </rPr>
      <t xml:space="preserve">
V souladu s článkem 34 odst. 7 ZPP-MP se ujednává:
a) pojistitel uhradí škodu na pojištěném nákladu způsobenou krádeží vloupáním do vozidla nebo krádeží vozidla, pouze pokud v době škodní události bylo celé vozidlo včetně prostoru určeného pro náklad uzamčeno, resp. celé vozidlo bylo uzamčeno a ložný prostor zcela zakryt uzamčenou plachtou. Pojištění se vztahuje pouze na krádež vloupáním, jejíž spáchání bylo potvrzeno šetřením Policie ČR. Pojištění se nevztahuje na krádež vloupáním, ke které dojde v době od 22.00 do 6.00 hodin. Pro toto pojištění se ujednává limit pojistného plnění ve výši dle sjednané varianty.
b) pokud je vozidlo zaparkováno v oploceném areálu společnosti, v uzamčené garáži nebo na hlídaném parkovišti, pojistitel uhradí škodu na pojištěném nákladu způsobenou krádeží vloupáním do vozidla nebo krádeží vozidla, ke které dojde v době od 22.00 do 6.00 hodin.
</t>
    </r>
    <r>
      <rPr>
        <b/>
        <sz val="10"/>
        <color theme="1"/>
        <rFont val="Arial"/>
        <family val="2"/>
        <charset val="238"/>
      </rPr>
      <t>RGPTR1. Pojištění nákladu – vykládka a nakládka</t>
    </r>
    <r>
      <rPr>
        <sz val="10"/>
        <color theme="1"/>
        <rFont val="Arial"/>
        <family val="2"/>
        <charset val="238"/>
      </rPr>
      <t xml:space="preserve">
V souladu s článkem 34 odst. 3 ZPP-MP se pojištění vztahuje i na škody vzniklé při </t>
    </r>
  </si>
  <si>
    <r>
      <t xml:space="preserve">nakládání a vykládání nákladu. Tyto škod uhradí pojistitel nejvýše do 25 % z limitu pojistného plnění pro pojištění nákladu.
</t>
    </r>
    <r>
      <rPr>
        <b/>
        <sz val="10"/>
        <color theme="1"/>
        <rFont val="Arial"/>
        <family val="2"/>
        <charset val="238"/>
      </rPr>
      <t>RGPTR3. Pojištění věcí ponechaných ve vozidle</t>
    </r>
    <r>
      <rPr>
        <sz val="10"/>
        <color theme="1"/>
        <rFont val="Arial"/>
        <family val="2"/>
        <charset val="238"/>
      </rPr>
      <t xml:space="preserve">
Ujednává se, že pojištění se vztahuje i na náklad ponechaný ve vozidle po odstavení vozidla (např. po skončení pracovní doby nebo po dobu výkonu podnikatelské činnosti u zákazníka).
</t>
    </r>
    <r>
      <rPr>
        <b/>
        <sz val="10"/>
        <color theme="1"/>
        <rFont val="Arial"/>
        <family val="2"/>
        <charset val="238"/>
      </rPr>
      <t>RGPTR3A. Pojištění nákladu – cizí věci movité</t>
    </r>
    <r>
      <rPr>
        <sz val="10"/>
        <color theme="1"/>
        <rFont val="Arial"/>
        <family val="2"/>
        <charset val="238"/>
      </rPr>
      <t xml:space="preserve">
Odchylně od článku 33 odst. 1 ZPP-MP se pojištění vztahuje i na přepravu cizích věcí movitých za účelem zajištění vlastní podnikatelské činnosti pojištěného, pojištění se však nevztahuje na případy, kdy se jedná o přepravu nákladu na základě smlouvy o přepravě nebo zasílatelské smlouvy
</t>
    </r>
    <r>
      <rPr>
        <b/>
        <sz val="10"/>
        <color theme="1"/>
        <rFont val="Arial"/>
        <family val="2"/>
        <charset val="238"/>
      </rPr>
      <t>RALL4. Škody na věcech odložených a vnesených</t>
    </r>
    <r>
      <rPr>
        <sz val="10"/>
        <color theme="1"/>
        <rFont val="Arial"/>
        <family val="2"/>
        <charset val="238"/>
      </rPr>
      <t xml:space="preserve">
Ujednává se, že pojištění sjednané touto pojistnou smlouvou se vztahuje i na škody vzniklé na věcech odložených a vnesených. Pojištění se vztahuje i na vozidla zaparkovaná v hlídaných garážích a zařízeních obdobného druhu provozovaných pojištěným. Pro škody na vozidlech pojištěné tímto ustanovením se sjednává sublimit plnění 2 000 000 Kč na jednu a všechny pojistné události v pojistném roce. Pro ostatní škody na věcech odložených a vnesených (včetně věcí v zaparkovaných vozidlech) se sjednává sublimit plnění ve výši 500 000 Kč na jednu a všechny pojistné události v pojistném roce. Čl. 10 odst. 1 písm. d) a h) ZPP-OP a čl. 14 ZPP-OP se na pojištění sjednané touto pojistnou smlouvou neuplatní.
Předpokladem vzniku práva na pojistné plnění z pojištění dle tohoto odstavce v případě, že výše škody přesahuje částku 5 000 Kč, je skutečnost, že odcizení věci bylo prokazatelně oznámeno Policii ČR. Vyloučena zůstává povinnost pojištěného k náhradě škody vzniklé na penězích, platebních kartách a jiných obdobných kartách určených pro platební styk, vkladních knížkách, cenných papírech, listinách, ceninách, špercích.
</t>
    </r>
    <r>
      <rPr>
        <b/>
        <sz val="10"/>
        <color theme="1"/>
        <rFont val="Arial"/>
        <family val="2"/>
        <charset val="238"/>
      </rPr>
      <t>RALL5. Újma způsobená zvířaty na porostech</t>
    </r>
    <r>
      <rPr>
        <sz val="10"/>
        <color theme="1"/>
        <rFont val="Arial"/>
        <family val="2"/>
        <charset val="238"/>
      </rPr>
      <t xml:space="preserve">
Ujednává se, že pojištění sjednané touto pojistnou smlouvou se vztahuje i na újmy </t>
    </r>
  </si>
  <si>
    <r>
      <t xml:space="preserve">způsobené domácími a hospodářskými zvířaty ve vlastnictví či opatrování pojištěného, vzniklé na stromech, keřích a ostatních porostech. Pro škody vymezené v první větě tohoto ujednání se sjednává sublimit plnění ve výši dle sjednané varianty za jednu a všechny pojistné události v pojistném roce. Čl. 10 odst. 1 písm. p) ZPP-OP se na pojištění sjednané touto pojistnou smlouvou neuplatní.
</t>
    </r>
    <r>
      <rPr>
        <b/>
        <sz val="10"/>
        <color theme="1"/>
        <rFont val="Arial"/>
        <family val="2"/>
        <charset val="238"/>
      </rPr>
      <t>RGL1a. Prodloužení konce pojištění</t>
    </r>
    <r>
      <rPr>
        <sz val="10"/>
        <color theme="1"/>
        <rFont val="Arial"/>
        <family val="2"/>
        <charset val="238"/>
      </rPr>
      <t xml:space="preserve">
Ve smyslu čl. 6 odst. 4 ZPP-OP v případě, že o povinnosti k náhradě újmy, na kterou se pojištění vztahuje, rozhoduje příslušný orgán veřejné moci, pojistitel neuplatní promlčení práva na pojistné plnění z pojištění odpovědnosti dříve, než dojde k promlčením práva na náhradu újmy, na kterou se pojištění vztahuje.
</t>
    </r>
    <r>
      <rPr>
        <b/>
        <sz val="10"/>
        <color theme="1"/>
        <rFont val="Arial"/>
        <family val="2"/>
        <charset val="238"/>
      </rPr>
      <t>RGL2. Regresní nároky</t>
    </r>
    <r>
      <rPr>
        <sz val="10"/>
        <color theme="1"/>
        <rFont val="Arial"/>
        <family val="2"/>
        <charset val="238"/>
      </rPr>
      <t xml:space="preserve">
Pokud bude na pojištěného vznesen následný regresní nárok vyplývající z újmy na zdraví nebo újmy na jmění, je pro účely pojistného plnění považován vždy za újmu na zdraví nebo újmu na jmění. Z hlediska posuzování územního rozsahu je rozhodné místo vzniku skutečné újmy na jmění nebo újmy na zdraví.
</t>
    </r>
    <r>
      <rPr>
        <b/>
        <sz val="10"/>
        <color theme="1"/>
        <rFont val="Arial"/>
        <family val="2"/>
        <charset val="238"/>
      </rPr>
      <t>RGL3. Regresní nároky zdravotní pojišťovny a orgánu nemocenského pojištění</t>
    </r>
    <r>
      <rPr>
        <sz val="10"/>
        <color theme="1"/>
        <rFont val="Arial"/>
        <family val="2"/>
        <charset val="238"/>
      </rPr>
      <t xml:space="preserve">
1. Pojištění se vztahuje i na náhrady nákladů léčení, které zdravotní pojišťovna musela vynaložit v důsledku újmy způsobené pojištěným, a to jak zaměstnancům pojištěného, tak třetím osobám.
2. Pojištění se vztahuje i na regresní nároky orgánu nemocenského pojištění vůči pojištěnému, na regresní náhradu vyplacených dávek nemocenského pojištění (zejména § 126 zákona č. 187/2006 Sb., o nemocenském pojištění), a to jak zaměstnancům pojištěného, tak třetím osobám.
3. Pojištění se dále vztahuje i na regresní nároky příslušných orgánů veřejné správy z titulu poskytnutých dávek sociálního pojištění.
</t>
    </r>
    <r>
      <rPr>
        <b/>
        <sz val="10"/>
        <color theme="1"/>
        <rFont val="Arial"/>
        <family val="2"/>
        <charset val="238"/>
      </rPr>
      <t>RGL3a. Regresní nároky – nemocenské pojištění</t>
    </r>
    <r>
      <rPr>
        <sz val="10"/>
        <color theme="1"/>
        <rFont val="Arial"/>
        <family val="2"/>
        <charset val="238"/>
      </rPr>
      <t xml:space="preserve">
Odchylně od čl. 9 odst. 7 ZPP-OP se pojištění vztahuje na náhradu nákladů léčení vynaložených zdravotní pojišťovnou na léčení zaměstnance pojištěného nebo třetí osoby </t>
    </r>
  </si>
  <si>
    <r>
      <t xml:space="preserve">a poskytnutých dávek sociálního pojištění do výše sjednaného limitu pojistného plnění.
</t>
    </r>
    <r>
      <rPr>
        <b/>
        <sz val="10"/>
        <color theme="1"/>
        <rFont val="Arial"/>
        <family val="2"/>
        <charset val="238"/>
      </rPr>
      <t>RGL4. Výrobek - základní software</t>
    </r>
    <r>
      <rPr>
        <sz val="10"/>
        <color theme="1"/>
        <rFont val="Arial"/>
        <family val="2"/>
        <charset val="238"/>
      </rPr>
      <t xml:space="preserve">
Za nedílnou součást výrobku se považuje také nahraný základní software, pokud je SW určen výhradně pro zajištění funkce výrobku a je nedílnou, integrální částí výrobku, nebo operační systém (vč. základních dat), který dodal pojištěný současně s výrobkem. Je-li příčina způsobené újmy ve vadě základního softwaru, nepovažuje se takto způsobená újma za újmu způsobenou poskytováním softwaru. Toto pojištění se sjednává s limitem plnění 100 000 Kč.
</t>
    </r>
    <r>
      <rPr>
        <b/>
        <sz val="10"/>
        <color theme="1"/>
        <rFont val="Arial"/>
        <family val="2"/>
        <charset val="238"/>
      </rPr>
      <t>RGL4a. Neúmyslné vývozy</t>
    </r>
    <r>
      <rPr>
        <sz val="10"/>
        <color theme="1"/>
        <rFont val="Arial"/>
        <family val="2"/>
        <charset val="238"/>
      </rPr>
      <t xml:space="preserve">
Odchylně od čl. 12 odst. 3 ZPP-OP se pojištění odpovědnosti za škodu způsobenou vadou výrobku vztahuje i na škodné události vzniklé na území celého světa, vyjma USA a Kanady, pokud pojistník nebo osoby za něj jednající nevěděly o exportu výrobků v době jejich dodání na trh a ani vědět nemohly. Ustanovení čl. 10 odst. 3 ZPP-OP tím není dotčeno.
</t>
    </r>
    <r>
      <rPr>
        <b/>
        <sz val="10"/>
        <color theme="1"/>
        <rFont val="Arial"/>
        <family val="2"/>
        <charset val="238"/>
      </rPr>
      <t>RGL5. Čisté finanční škody (výrobek)</t>
    </r>
    <r>
      <rPr>
        <sz val="10"/>
        <color theme="1"/>
        <rFont val="Arial"/>
        <family val="2"/>
        <charset val="238"/>
      </rPr>
      <t xml:space="preserve">
Připojištění čistých finančních škod se vztahuje i na povinnost pojištěného k náhradě čisté finanční škody vzniklé v důsledku vady výrobku, vadně poskytnuté služby nebo vadně vykonané práce. Pojištění se sjednává s limitem plnění dle zvolené varianty.
</t>
    </r>
    <r>
      <rPr>
        <b/>
        <sz val="10"/>
        <color theme="1"/>
        <rFont val="Arial"/>
        <family val="2"/>
        <charset val="238"/>
      </rPr>
      <t>RGL6. Náklady na montáž a demontáž</t>
    </r>
    <r>
      <rPr>
        <sz val="10"/>
        <color theme="1"/>
        <rFont val="Arial"/>
        <family val="2"/>
        <charset val="238"/>
      </rPr>
      <t xml:space="preserve">
Odchylně od čl. 10 odst. 2 písm. l) a čl. 16 odst. 1 písm. a) ZPP-OP se pojištění vztahuje na povinnost pojištěného nahradit újmu, která vznikla třetí osobě v důsledku vynaložení nákladů na odstranění a demontáž vadných výrobků dodaných pojištěným a nákladů na montáž a osazení nezávadných výrobků. 
Pro toto pojištění se ujednává limit pojistného plnění ve výši dle sjednané varianty.
</t>
    </r>
    <r>
      <rPr>
        <b/>
        <sz val="10"/>
        <color theme="1"/>
        <rFont val="Arial"/>
        <family val="2"/>
        <charset val="238"/>
      </rPr>
      <t>RGL6a. Zachraňovací náklady – odpovědnost za výrobek</t>
    </r>
    <r>
      <rPr>
        <sz val="10"/>
        <color theme="1"/>
        <rFont val="Arial"/>
        <family val="2"/>
        <charset val="238"/>
      </rPr>
      <t xml:space="preserve">
Ujednává se, že čl. 17 podmínek VPP-P se pro účely pojištění sjednaného touto pojistnou smlouvou rozšiřuje i na nezbytné opravy dodaných výrobků, jejichž účelem je </t>
    </r>
  </si>
  <si>
    <r>
      <t xml:space="preserve">zabránit přímo hrozící újmě na zdraví nebo majetku jednotlivých odběratelů. Čl. 10 odst. 1 písm. b), čl. 10 odst. 6 b) a čl. 16 písm. a) ZPP-OP se na pojištění podle tohoto odstavce neuplatní.
</t>
    </r>
    <r>
      <rPr>
        <b/>
        <sz val="10"/>
        <color theme="1"/>
        <rFont val="Arial"/>
        <family val="2"/>
        <charset val="238"/>
      </rPr>
      <t>RGL21. Věci převzaté a v užívání</t>
    </r>
    <r>
      <rPr>
        <sz val="10"/>
        <color theme="1"/>
        <rFont val="Arial"/>
        <family val="2"/>
        <charset val="238"/>
      </rPr>
      <t xml:space="preserve">
1. Pojištění se odchylně od čl. 9 odst. 8 ZPP-OP vztahuje i na převzatá vozidla či plavidla. Výluka čl. 10 odst. 2 písm. g) se ruší. Pro škody vzniklé na převzatých vozidlech a plavidlech se uplatní podmínky uvedené v čl. 18 ZPP-OP.
2. V případě, že sjednané pojištění zahrnuje i krytí pro škody na věcech převzatých a užívaných, vztahuje se pojištění i na škody vzniklé neúmyslným použitím nesprávného postupu, nevhodného zařízení nebo nástroje.
3. Odchylně od čl. 13 ZPP-OP se ujednává, že pojištění věcí užívaných sjednané touto pojistnou smlouvou se vztahuje i na mobilní motorové pracovní stroje.
4. Odchylně od čl. 13 ZPP-OP se ujednává, že pojištění věcí užívaných sjednané touto pojistnou smlouvou se vztahuje i na ztrátu užívaných věcí movitých.
5. Pojistitel uhradí jednu a všechny škody, na které se vztahuje pojištění podle tohoto odstavce, v rámci jednoho pojistného roku maximálně do výše dle sjednané varianty.
</t>
    </r>
    <r>
      <rPr>
        <b/>
        <sz val="10"/>
        <color theme="1"/>
        <rFont val="Arial"/>
        <family val="2"/>
        <charset val="238"/>
      </rPr>
      <t>RGL24. Odpovědnost za subdodávky</t>
    </r>
    <r>
      <rPr>
        <sz val="10"/>
        <color theme="1"/>
        <rFont val="Arial"/>
        <family val="2"/>
        <charset val="238"/>
      </rPr>
      <t xml:space="preserve">
Ujednává se, že pojištěný je v rámci dodavatelských vztahů v souvislosti se zhotovením díla považován za solidárně odpovědného za řádné provedení zakázky, a to i pro účely náhrady újem vzniklých v souvislosti s realizací zakázky. 
Práva pojistitele na případný oprávněný regres vůči ostatním dodavatelům tímto zůstávají nedotčena. Pojištění se nevztahuje ne penále, pokuty a škody související s nedodržením smluvně dohodnutých lhůt.
Pojištění se vztahuje i na povinnost pojištěného nahradit škodu či újmu z titulu ručení za svého subdodavatele, pokud pojištěný subdodavatele nepečlivě vybral nebo na něj nedostatečně dohlížel.
</t>
    </r>
    <r>
      <rPr>
        <b/>
        <sz val="10"/>
        <color theme="1"/>
        <rFont val="Arial"/>
        <family val="2"/>
        <charset val="238"/>
      </rPr>
      <t>RGL26. Regresy státní správy po samosprávě</t>
    </r>
    <r>
      <rPr>
        <sz val="10"/>
        <color theme="1"/>
        <rFont val="Arial"/>
        <family val="2"/>
        <charset val="238"/>
      </rPr>
      <t xml:space="preserve">
Pro případ sjednání pojištění odpovědnosti pro územní samosprávný celek (obce, kraje apod.) se ujednává, že sjednané pojištění se vztahuje i na situace, kdy v důsledku </t>
    </r>
  </si>
  <si>
    <r>
      <t xml:space="preserve">odcizení došlo z uzamčeného zavazadlového prostoru. Pro mobilní elektronické zařízení pevně spojené s vozidlem se za dostatečné překonání překážky považuje překonání uzamčení motorového vozidla.
Na úhradu škod vzniklých dle předchozího odstavce poskytne pojistitel pojistné 
plnění max. do limitu podle sjednané varianty, a to z jedné a všech škod nastalých 
v průběhu jednoho pojistného roku.
</t>
    </r>
    <r>
      <rPr>
        <b/>
        <sz val="10"/>
        <color theme="1"/>
        <rFont val="Arial"/>
        <family val="2"/>
        <charset val="238"/>
      </rPr>
      <t>RGPOV5. Kamerové systémy – změna podmínek zabezpečení</t>
    </r>
    <r>
      <rPr>
        <sz val="10"/>
        <color theme="1"/>
        <rFont val="Arial"/>
        <family val="2"/>
        <charset val="238"/>
      </rPr>
      <t xml:space="preserve">
Je-li touto pojistnou smlouvou sjednáno pojištění pro případ krádeže stavebních součástí budov nebo ostatních staveb vloupáním, považuje se za stavební součást také kamerový systém. Pojistitel poskytne pojistné plnění v případě krádeže kamerového systému vloupáním i tehdy, dojde-li k jeho krádeži pouze překonáním jeho konstrukčního upevnění k objektu nebo předmětu pevně spojeném se zemí. Totéž platí, je-li touto pojistnou smlouvou sjednáno pojištění pro případ krádeže kamerového systému, který není příslušenstvím budovy nebo stavby, vloupáním.
</t>
    </r>
    <r>
      <rPr>
        <b/>
        <sz val="10"/>
        <color theme="1"/>
        <rFont val="Arial"/>
        <family val="2"/>
        <charset val="238"/>
      </rPr>
      <t>RGPOV6. Poškození stavebních součástí při snaze o vloupání</t>
    </r>
    <r>
      <rPr>
        <sz val="10"/>
        <color theme="1"/>
        <rFont val="Arial"/>
        <family val="2"/>
        <charset val="238"/>
      </rPr>
      <t xml:space="preserve">
Je-li touto pojistnou smlouvou sjednáno pojištění pro případ krádeže stavebních součástí vloupáním, vztahuje se toto pojištění i na poškození nebo zničení jejich stavebních součásti a příslušenství způsobené jednáním pachatele směřujícímu ke krádeži vloupáním. Pojistitel poskytne pojistné plnění za škody vzniklé dle předchozí věty až do výše horní hranice pojistného plnění sjednané pro krádež stavebních součástí.
</t>
    </r>
    <r>
      <rPr>
        <b/>
        <sz val="10"/>
        <color theme="1"/>
        <rFont val="Arial"/>
        <family val="2"/>
        <charset val="238"/>
      </rPr>
      <t>RGPOV9. Nepříčetnost</t>
    </r>
    <r>
      <rPr>
        <sz val="10"/>
        <color theme="1"/>
        <rFont val="Arial"/>
        <family val="2"/>
        <charset val="238"/>
      </rPr>
      <t xml:space="preserve">
Ujednává se, že pojištění vandalismu se vztahuje též na škody, které byly spáchány ve stavu nepříčetnosti.
</t>
    </r>
    <r>
      <rPr>
        <b/>
        <sz val="10"/>
        <color theme="1"/>
        <rFont val="Arial"/>
        <family val="2"/>
        <charset val="238"/>
      </rPr>
      <t>RGPSC1. Zabezpečení – skutečné překonání pachatelem</t>
    </r>
    <r>
      <rPr>
        <sz val="10"/>
        <color theme="1"/>
        <rFont val="Arial"/>
        <family val="2"/>
        <charset val="238"/>
      </rPr>
      <t xml:space="preserve">
Nejsou-li v době vzniku pojistné události splněny minimální požadavky na způsob zabezpečení pojištěných věcí dle DPP, ovlivní toto likvidnost škodní události či výši pojistného plnění jen tehdy, pokud nesplnění uvedeného požadavku na </t>
    </r>
  </si>
  <si>
    <r>
      <t xml:space="preserve">zabezpečení pachateli vloupání umožní či usnadní.
</t>
    </r>
    <r>
      <rPr>
        <b/>
        <sz val="10"/>
        <color theme="1"/>
        <rFont val="Arial"/>
        <family val="2"/>
        <charset val="238"/>
      </rPr>
      <t>RGPSC6. Odcizení protiskluzových řetězů a příslušenství strojů</t>
    </r>
    <r>
      <rPr>
        <sz val="10"/>
        <color theme="1"/>
        <rFont val="Arial"/>
        <family val="2"/>
        <charset val="238"/>
      </rPr>
      <t xml:space="preserve">
Pojištění pro případ odcizení mobilních strojů se dále vztahuje i na příslušenství pracovních strojů (např. protiskluzové řetězy na kola – řetězy). Příslušenství musí být zabezpečeno proti odcizení tak, aby byla znemožněna manipulace s nimi, např. zatížením stroje nebo jeho příslušenstvím o hmotnosti min. 1 t nebo vyzvednutím do výše min. 3 m nad úroveň okolního terénu. Maximální limit plnění pojistitele pro jednu pojistnou událost je podle sjednané varianty.
</t>
    </r>
    <r>
      <rPr>
        <b/>
        <sz val="10"/>
        <color theme="1"/>
        <rFont val="Arial"/>
        <family val="2"/>
        <charset val="238"/>
      </rPr>
      <t>RGPSC7. Odcizení stavebních součástí a příslušenství nemovitého objektu</t>
    </r>
    <r>
      <rPr>
        <sz val="10"/>
        <color theme="1"/>
        <rFont val="Arial"/>
        <family val="2"/>
        <charset val="238"/>
      </rPr>
      <t xml:space="preserve">
Je-li touto pojistnou smlouvou sjednáno pojištění stavebních součástí proti krádeži vloupáním, potom se v souladu se ZPP-MP ujednává, že pojistitel poskytne pojistné plnění i v případě stavebních součástí, pokud budou tyto s nemovitým objektem pevně spojeny konstrukčním upevněním.
Dále se ujednává, že se za stavební součást považují rovněž reklamní panely na nich umístěné i reklamní panely samostatně stojící na konstrukci pevně spojené se zemí.
Za překonání ochranného zabezpečení se v tomto případě považuje překonání jejich konstrukčního upevnění k opláštění budovy, ostatní stavby nebo se zemí
</t>
    </r>
    <r>
      <rPr>
        <b/>
        <sz val="10"/>
        <color theme="1"/>
        <rFont val="Arial"/>
        <family val="2"/>
        <charset val="238"/>
      </rPr>
      <t>RGPZI20. Vodné, stočné</t>
    </r>
    <r>
      <rPr>
        <sz val="10"/>
        <color theme="1"/>
        <rFont val="Arial"/>
        <family val="2"/>
        <charset val="238"/>
      </rPr>
      <t xml:space="preserve">
Ve smyslu čl. 7 odst. 2.5 písm. e) ZPP-MP se pojištění vztahuje také na náklady vynaložené na vodné a stočné účtované za únik vody, ke kterému došlo v souvislosti s únikem vody z vodovodního zařízení v důsledku jeho poruchy. 
Pojištění podle tohoto odstavce se sjednává s limitem plnění dle sjednané varianty a bez spoluúčasti, pokud není v pojistné smlouvě ujednán vyšší limit plnění
</t>
    </r>
    <r>
      <rPr>
        <b/>
        <sz val="10"/>
        <color theme="1"/>
        <rFont val="Arial"/>
        <family val="2"/>
        <charset val="238"/>
      </rPr>
      <t>RGPZI21. Atmosférické srážky, zatečení</t>
    </r>
    <r>
      <rPr>
        <sz val="10"/>
        <color theme="1"/>
        <rFont val="Arial"/>
        <family val="2"/>
        <charset val="238"/>
      </rPr>
      <t xml:space="preserve">
Pojištění se vztahuje také na poškození nebo zničení pojištěných věcí v důsledku atmosférických srážek (čl. 8 odst. 5 ZPP-MP). Pojištění podle tohoto odstavce se sjednává s limitem plnění dle sjednané varianty a spoluúčastí 1 000 Kč, pokud </t>
    </r>
  </si>
  <si>
    <r>
      <t xml:space="preserve">není v pojistné smlouvě ujednán vyšší limit plnění.
</t>
    </r>
    <r>
      <rPr>
        <b/>
        <sz val="10"/>
        <color theme="1"/>
        <rFont val="Arial"/>
        <family val="2"/>
        <charset val="238"/>
      </rPr>
      <t>RGPZI22. Základní pojistné nebezpečí (FLEXA) – upřesnění definice</t>
    </r>
    <r>
      <rPr>
        <sz val="10"/>
        <color theme="1"/>
        <rFont val="Arial"/>
        <family val="2"/>
        <charset val="238"/>
      </rPr>
      <t xml:space="preserve">
Ujednává se, že základní pojistné nebezpečí (FLEXA) se vztahuje též na:
a) škody způsobené letícím tělesem lehčím než vzduch a tělesem bez osádky (řízené na dálku i autonomní),
b) škody způsobené implozí.
Je-li sjednáno pojištění přerušení provozu, uhradí pojistitel též finanční škodu způsobenou přerušením nebo omezení provozu v rozsahu sjednaném v pojistné smlouvě.
</t>
    </r>
    <r>
      <rPr>
        <b/>
        <sz val="10"/>
        <color theme="1"/>
        <rFont val="Arial"/>
        <family val="2"/>
        <charset val="238"/>
      </rPr>
      <t>RGPZI23. Hoření a žhnutí (požár bez plamene)</t>
    </r>
    <r>
      <rPr>
        <sz val="10"/>
        <color theme="1"/>
        <rFont val="Arial"/>
        <family val="2"/>
        <charset val="238"/>
      </rPr>
      <t xml:space="preserve">
Je-li pojištění sjednáno dle pojistných podmínek pro vyjmenovaná pojistná nebezpečí, ujednává se, že pojistitel odchylně od příslušných pojistných podmínek poskytne pojistné plnění v rámci pojistného nebezpečí požár též za škody způsobené ohněm bez plamene (např. doutnáním, žhnutím). Pro takto vzniklé škody se sjednává roční limit plnění dle sjednané varianty.
</t>
    </r>
    <r>
      <rPr>
        <b/>
        <sz val="10"/>
        <color theme="1"/>
        <rFont val="Arial"/>
        <family val="2"/>
        <charset val="238"/>
      </rPr>
      <t>RGPZI29. Náklady vynaložené na výměnu zámků</t>
    </r>
    <r>
      <rPr>
        <sz val="10"/>
        <color theme="1"/>
        <rFont val="Arial"/>
        <family val="2"/>
        <charset val="238"/>
      </rPr>
      <t xml:space="preserve">
Ujednává se, že se pojištění vztahuje na úhradu nákladů účelně vynaložených v souvislosti s výměnou vložky zámků (včetně nákladů na výrobu stejného množství klíčů, které existovaly k nahrazovaným zámkům), pokud došlo k odcizení klíčů nebo poškození či zničení zámků některým ze sjednaných pojistných nebezpečí. Na úhradu škod nastalých dle předchozí věty však pojistitel poskytne pojistné plnění maximálně do limitu dle sjednané varianty z jedné a všech takových pojistných událostí.
</t>
    </r>
    <r>
      <rPr>
        <b/>
        <sz val="10"/>
        <color theme="1"/>
        <rFont val="Arial"/>
        <family val="2"/>
        <charset val="238"/>
      </rPr>
      <t>RGPZI32. Smluvní ujednání pro věci na volném prostranství</t>
    </r>
    <r>
      <rPr>
        <sz val="10"/>
        <color theme="1"/>
        <rFont val="Arial"/>
        <family val="2"/>
        <charset val="238"/>
      </rPr>
      <t xml:space="preserve">
1. Odchylně od příslušných částí ZPP-MP se pojištění vztahuje na věci movité uložené na volném prostranství.
2. Odchylně od článku 10 odst. 2.1 a odst. 2.2 písm. f) ZPP-MP se pojištění vztahuje také na výrobní a provozní zařízení, zásoby a cizí věci movité uložené na </t>
    </r>
  </si>
  <si>
    <r>
      <rPr>
        <b/>
        <sz val="10"/>
        <color theme="1"/>
        <rFont val="Arial"/>
        <family val="2"/>
        <charset val="238"/>
      </rPr>
      <t>POJIŠTĚNÍ STROJNÍCH A ELEKTRONICKÝCH RIZIK
RGPA9A. Místo pojištění mobilního elektronického zařízení a mobilního pracovního stroje</t>
    </r>
    <r>
      <rPr>
        <sz val="10"/>
        <color theme="1"/>
        <rFont val="Arial"/>
        <family val="2"/>
        <charset val="238"/>
      </rPr>
      <t xml:space="preserve">
Ujednává se, že pro pojištěné mobilní pracovní stroje a mobilní elektronická zařízení je místem pojištění území Evropy.
</t>
    </r>
    <r>
      <rPr>
        <b/>
        <sz val="10"/>
        <color theme="1"/>
        <rFont val="Arial"/>
        <family val="2"/>
        <charset val="238"/>
      </rPr>
      <t>RGPEI6. Zařízení mimo provoz</t>
    </r>
    <r>
      <rPr>
        <sz val="10"/>
        <color theme="1"/>
        <rFont val="Arial"/>
        <family val="2"/>
        <charset val="238"/>
      </rPr>
      <t xml:space="preserve">
Je-li touto pojistnou smlouvou sjednáno pojištění strojních nebo elektronických rizik podle ZPP-MP část IV nebo podle ZPP-ST, vztahuje se pojištění i na zařízení převzatá pojištěným, která jsou provozuschopná, avšak v době škodní události mohou být mimo provoz, mohou na nich probíhat prohlídky či opravy, mohou být v rámci místa pojištění přepravována, přemísťována, demontována či opětovně montována.
</t>
    </r>
    <r>
      <rPr>
        <b/>
        <sz val="10"/>
        <color theme="1"/>
        <rFont val="Arial"/>
        <family val="2"/>
        <charset val="238"/>
      </rPr>
      <t>POJIŠTĚNÍ PŘERUŠENÍ PROVOZU</t>
    </r>
    <r>
      <rPr>
        <sz val="10"/>
        <color theme="1"/>
        <rFont val="Arial"/>
        <family val="2"/>
        <charset val="238"/>
      </rPr>
      <t xml:space="preserve">
Níže uvedená ujednání jsou platná pouze v případě, že pojištěný má sjednáno pojištění přerušení provozu podle části VI ZPP-MP.
</t>
    </r>
    <r>
      <rPr>
        <b/>
        <sz val="10"/>
        <color theme="1"/>
        <rFont val="Arial"/>
        <family val="2"/>
        <charset val="238"/>
      </rPr>
      <t>RALB1. Přerušení provozu – pojistné plnění</t>
    </r>
    <r>
      <rPr>
        <sz val="10"/>
        <color theme="1"/>
        <rFont val="Arial"/>
        <family val="2"/>
        <charset val="238"/>
      </rPr>
      <t xml:space="preserve">
Omezení dle čl. 30 odst. 2 ZPP-MP se nepoužije.
</t>
    </r>
    <r>
      <rPr>
        <b/>
        <sz val="10"/>
        <color theme="1"/>
        <rFont val="Arial"/>
        <family val="2"/>
        <charset val="238"/>
      </rPr>
      <t>RALB2. Přerušení provozu – doba ručení</t>
    </r>
    <r>
      <rPr>
        <sz val="10"/>
        <color theme="1"/>
        <rFont val="Arial"/>
        <family val="2"/>
        <charset val="238"/>
      </rPr>
      <t xml:space="preserve">
Odchylně od čl. 30 odst. 4 písm. c) ZPP-MP se ujednává, že pojistné plnění oprávněné osobě náleží i za dobu po ukončení pojištění, pokud přerušení nebo omezení provozu vzniklo v době platnosti pojištění.
</t>
    </r>
    <r>
      <rPr>
        <b/>
        <sz val="10"/>
        <color theme="1"/>
        <rFont val="Arial"/>
        <family val="2"/>
        <charset val="238"/>
      </rPr>
      <t>RGPBC1. Úplné i částečné přerušení provozu</t>
    </r>
    <r>
      <rPr>
        <sz val="10"/>
        <color theme="1"/>
        <rFont val="Arial"/>
        <family val="2"/>
        <charset val="238"/>
      </rPr>
      <t xml:space="preserve">
Přerušením provozu se rozumí úplné i částečné přerušení provozu (tj. omezení provozu).
</t>
    </r>
    <r>
      <rPr>
        <b/>
        <sz val="10"/>
        <color theme="1"/>
        <rFont val="Arial"/>
        <family val="2"/>
        <charset val="238"/>
      </rPr>
      <t>RGPBC2. Přerušení provozu – vícenáklady</t>
    </r>
    <r>
      <rPr>
        <sz val="10"/>
        <color theme="1"/>
        <rFont val="Arial"/>
        <family val="2"/>
        <charset val="238"/>
      </rPr>
      <t xml:space="preserve">
Odchylně od článku 30 odst. 1.4 se ujednává, že výše pojistného plnění za </t>
    </r>
  </si>
  <si>
    <r>
      <t xml:space="preserve">vícenáklady je omezena výší pojistného plnění, kterou by pojistitel musel poskytnout, pokud by tyto náklady nebyly vynaloženy.
</t>
    </r>
    <r>
      <rPr>
        <b/>
        <sz val="10"/>
        <color theme="1"/>
        <rFont val="Arial"/>
        <family val="2"/>
        <charset val="238"/>
      </rPr>
      <t>RGPBC8. Dodavatel a odběratel</t>
    </r>
    <r>
      <rPr>
        <sz val="10"/>
        <color theme="1"/>
        <rFont val="Arial"/>
        <family val="2"/>
        <charset val="238"/>
      </rPr>
      <t xml:space="preserve">
Odchylně od čl. 24 ZPP-MP se pojištění přerušení provozu se vztahuje i na případy, kdy škoda na věci vznikla na majetku dodavatele nebo odběratele pojištěného v důsledku působení některého z pojistných nebezpečí, proti němuž je u pojistitele pojištěno přerušení provozu pojištěného, a v důsledku této škody došlo k přerušení provozu pojištěného. Dodavatelem se přitom rozumí jakýkoliv dodavatel, výrobce nebo zpracovatel komponent, zboží nebo surovin určených pro provoz pojištěného dodávaných na základě písemné smlouvy. Rozsah krytí se řídí dle pojistných nebezpečí sjednaných v pojistné smlouvě na pojištění majetku pojištěného. Pojištění se sjednává s ročním limitem plnění dle sjednané varianty a se spoluúčastí 5 000 Kč.
</t>
    </r>
    <r>
      <rPr>
        <b/>
        <sz val="10"/>
        <color theme="1"/>
        <rFont val="Arial"/>
        <family val="2"/>
        <charset val="238"/>
      </rPr>
      <t>RGPBC9A. Dodavatel média</t>
    </r>
    <r>
      <rPr>
        <sz val="10"/>
        <color theme="1"/>
        <rFont val="Arial"/>
        <family val="2"/>
        <charset val="238"/>
      </rPr>
      <t xml:space="preserve">
Ujednává se, že finanční ztráta způsobená přerušením provozu pojištěného se hradí rovněž v případě, že věcná škoda vznikla na majetku dodavatele nebo na distribuční síti některým z pojistných nebezpečí, proti němuž je pojištěno přerušení provozu pojištěného, a v důsledku této škody došlo k přerušení nebo omezení provozu pojištěného.
Dodavatelem se pro účely RGPBC9A rozumí dodavatel elektrického proudu, plynu, vody, tepla nebo stlačeného vzduchu.
Pojištění se sjednává s ročním limitem plnění dle sjednané varianty a se spoluúčastí 5 000 Kč.
</t>
    </r>
    <r>
      <rPr>
        <b/>
        <sz val="10"/>
        <color theme="1"/>
        <rFont val="Arial"/>
        <family val="2"/>
        <charset val="238"/>
      </rPr>
      <t>RGPBC14. Přerušení provozu z důvodu škody na cizím majetku</t>
    </r>
    <r>
      <rPr>
        <sz val="10"/>
        <color theme="1"/>
        <rFont val="Arial"/>
        <family val="2"/>
        <charset val="238"/>
      </rPr>
      <t xml:space="preserve">
Ujednává se, že se pojištění přerušení provozu vztahuje také na škody vyplývající ze škod vzniklých na nemovitosti nebo na zařízení nemovitosti v místě pojištění, které jsou ve vlastnictví jiné osoby, a to pokud tyto škody vznikly v důsledku pojistných nebezpečí sjednaných touto pojistnou smlouvou.
</t>
    </r>
  </si>
  <si>
    <r>
      <rPr>
        <b/>
        <sz val="10"/>
        <color theme="1"/>
        <rFont val="Arial"/>
        <family val="2"/>
        <charset val="238"/>
      </rPr>
      <t>POJIŠTĚNÍ ODPOVĚDNOSTI ZA ŠKODU</t>
    </r>
    <r>
      <rPr>
        <sz val="10"/>
        <color theme="1"/>
        <rFont val="Arial"/>
        <family val="2"/>
        <charset val="238"/>
      </rPr>
      <t xml:space="preserve">
Ujednává se, že je-li v pojistné smlouvě sjednáno pojištění odpovědnosti, vztahují se k tomuto pojištění také níže uvedená smluvní ujednání pro pojištění odpovědnosti.
</t>
    </r>
    <r>
      <rPr>
        <b/>
        <sz val="10"/>
        <color theme="1"/>
        <rFont val="Arial"/>
        <family val="2"/>
        <charset val="238"/>
      </rPr>
      <t>RGL1. Újma z provozní činnosti</t>
    </r>
    <r>
      <rPr>
        <sz val="10"/>
        <color theme="1"/>
        <rFont val="Arial"/>
        <family val="2"/>
        <charset val="238"/>
      </rPr>
      <t xml:space="preserve">
Pro účely této pojistné smlouvy bude pojistitel považovat pojištěného za povinného k náhradě způsobené újmy i v případě § 2924 věty druhé zákona č. 89/2012 Sb., občanský zákoník v platném znění. Pojistitel však není povinen poskytnout plnění v případě, že se pojištěný této povinnosti zprostí z důvodu vnějšího zásahu vyšší moci, vlastním jednáním poškozeného nebo neodvratitelným jednáním třetí osoby.
</t>
    </r>
    <r>
      <rPr>
        <b/>
        <sz val="10"/>
        <color theme="1"/>
        <rFont val="Arial"/>
        <family val="2"/>
        <charset val="238"/>
      </rPr>
      <t>RALL1. Územní rozsah – EU</t>
    </r>
    <r>
      <rPr>
        <sz val="10"/>
        <color theme="1"/>
        <rFont val="Arial"/>
        <family val="2"/>
        <charset val="238"/>
      </rPr>
      <t xml:space="preserve">
Odchylně od čl. 3 Zvláštních pojistných podmínek pro pojištění odpovědnosti podnikatelů ZPP-OP se pojištění odpovědnosti vztahuje na pojistné události, které vzniknou na území EU, pokud není v pojistné smlouvě ujednán širší rozsah územní působnosti pojištění.
</t>
    </r>
    <r>
      <rPr>
        <b/>
        <sz val="10"/>
        <color theme="1"/>
        <rFont val="Arial"/>
        <family val="2"/>
        <charset val="238"/>
      </rPr>
      <t>RALL2. Škody na životním prostředí</t>
    </r>
    <r>
      <rPr>
        <sz val="10"/>
        <color theme="1"/>
        <rFont val="Arial"/>
        <family val="2"/>
        <charset val="238"/>
      </rPr>
      <t xml:space="preserve">
1. Ujednává se, že pojištění sjednané touto pojistnou smlouvou se vztahuje i na škody na životním prostředí a škody vyplývající ze znečištění životního prostředí, v rozsahu vymezeném čl. 19 podmínek ZPP-OP. Pojistitel uhradí jednu a všechny škody, na které se vztahuje pojištění podle tohoto odstavce, v rámci jednoho pojistného roku maximálně do výše dle sjednané varianty.
2. Odchylně od čl. 19 odst. 2 písm. d) ZPP-OP se dále ujednává, že pojištění sjednané touto pojistnou smlouvou se vztahuje i na škody vzniklé v souvislosti s provozováním pozemků nebo zařízení, které slouží ke zpracování, úpravě, meziskladování, konečnému skladování či likvidaci odpadu nebo odpadních látek, pokud se jedná o odpad, který vznikl při vlastní podnikatelské činnosti pojištěného. Pojistitel uhradí jednu a všechny škody, na které se vztahuje pojištění podle tohoto odstavce, v rámci jednoho pojistného roku maximálně do výše 200 000 Kč.
3. Čl. 10 odst. 2 písm. h) ZPP-OP se na pojištění sjednané podle tohoto odstavce </t>
    </r>
  </si>
  <si>
    <r>
      <t xml:space="preserve">neuplatní.
</t>
    </r>
    <r>
      <rPr>
        <b/>
        <sz val="10"/>
        <color theme="1"/>
        <rFont val="Arial"/>
        <family val="2"/>
        <charset val="238"/>
      </rPr>
      <t>RALL3. Dodavatelé a distributoři elektrické energie</t>
    </r>
    <r>
      <rPr>
        <sz val="10"/>
        <color theme="1"/>
        <rFont val="Arial"/>
        <family val="2"/>
        <charset val="238"/>
      </rPr>
      <t xml:space="preserve">
Odchylně od čl. 10 odst. 1 písm. v) ZPP-OP se ujednává, že pojištění sjednané touto pojistnou smlouvou se vztahuje i na škody přímo či nepřímo způsobené či vzniklé v důsledku přerušení, omezení, kolísání dodávek elektřiny, plynu, vody nebo tepla, pokud toto přerušení (omezení, kolísání) způsobil pojištěný jehož předmětem podnikání není distribuce elektřiny, plynu, vody nebo tepla.
Pojistitel uhradí jednu a všechny škody, na které se vztahuje pojištění podle tohoto odstavce, v rámci jednoho pojistného roku maximálně do výše dle sjednané varianty.
</t>
    </r>
    <r>
      <rPr>
        <b/>
        <sz val="10"/>
        <color theme="1"/>
        <rFont val="Arial"/>
        <family val="2"/>
        <charset val="238"/>
      </rPr>
      <t>RGL9. Křížová odpovědnost</t>
    </r>
    <r>
      <rPr>
        <sz val="10"/>
        <color theme="1"/>
        <rFont val="Arial"/>
        <family val="2"/>
        <charset val="238"/>
      </rPr>
      <t xml:space="preserve">
Odchylně od čl. 10 odst. 5 písm. a) až e) ZPP-OP se pojištění vztahuje i na povinnost pojištěného k náhradě újmy, která vznikne dalším osobám pojištěným touto pojistnou smlouvou, osobám blízkým, jeho společníkům, osobám blízkým společníkům a dalším osobám, které vykonávají podnikatelskou činnost společně s pojištěným, právnické osobě, se kterou je pojištěný majetkově propojen, jeho statutárnímu orgánu (nebo členu statutárního orgánu), zákonnému zástupci nebo zmocněnci.
Vyloučena však zůstává jiná újma na jmění, která nevyplývá z usmrcení, ublížení na zdraví nebo škody na věci (tzv. čistá finanční škoda) a škody způsobené:
a) z důvodů opotřebení a stárnutí, nadměrného provozního nebo jiného zatížení, nepřiměřeného nebo nevhodného užívání nebo způsobené užíváním věci nemovité nebo movité v rozporu s nájemní smlouvou nebo obdobnou smlouvou,
b) hrubou nedbalostí pojištěného (čl. 20 odst. 8.1 ZPP-OP).Škodu způsobenou některému ze subjektů uvedených v čl. 10 odst. 5 písm. a) až e) ZPP-OP uhradí pojistitel v rámci celkového ujednaného limitu pojistného plnění do výše dle sjednané varianty.
</t>
    </r>
    <r>
      <rPr>
        <b/>
        <sz val="10"/>
        <color theme="1"/>
        <rFont val="Arial"/>
        <family val="2"/>
        <charset val="238"/>
      </rPr>
      <t>RGL10. Finanční škody – pokuty, penále</t>
    </r>
    <r>
      <rPr>
        <sz val="10"/>
        <color theme="1"/>
        <rFont val="Arial"/>
        <family val="2"/>
        <charset val="238"/>
      </rPr>
      <t xml:space="preserve">
Odchylně od čl. 10 odst. 1 písm. r) a čl. 16 ZPP-OP se pojištění vztahuje i na </t>
    </r>
  </si>
  <si>
    <r>
      <t xml:space="preserve">povinnost pojištěného k náhradě jiné újmy na jmění vyplývající z pokut, penále a správních sankcí (dále jen „sankce“) uložených nebo uplatňovaných orgány státní správy, které byly uloženy třetí osobě v důsledku jednání pojištěného v důsledku pojištěné činnosti prováděné na základě písemné smlouvy. V rámci celkového ujednaného limitu pojistného plnění uhradí pojistitel pokutu, penále nebo jinou sankci maximálně do výše dle sjednané varianty pro jednu a všechny škody během jednoho pojistného roku.
</t>
    </r>
    <r>
      <rPr>
        <b/>
        <sz val="10"/>
        <color theme="1"/>
        <rFont val="Arial"/>
        <family val="2"/>
        <charset val="238"/>
      </rPr>
      <t>RGL10a. Smluvní pokuty</t>
    </r>
    <r>
      <rPr>
        <sz val="10"/>
        <color theme="1"/>
        <rFont val="Arial"/>
        <family val="2"/>
        <charset val="238"/>
      </rPr>
      <t xml:space="preserve">
Ujednává se, že pojistitel neuplatní výluku vztahující se na případy zaplacení smluvní pokuty pojištěným, a to do výše částky, která by odpovídala plnění z titulu povinnosti k náhradě újmy, pokud by smluvní pokuta sjednána nebyla. Pojištěný musí v takovém případě vždy prokázat výši újmy. Tyto újmy uhradí pojistitel do výše 1 000 000 Kč.
</t>
    </r>
    <r>
      <rPr>
        <b/>
        <sz val="10"/>
        <color theme="1"/>
        <rFont val="Arial"/>
        <family val="2"/>
        <charset val="238"/>
      </rPr>
      <t>RGL11. Zásah do přirozených práv</t>
    </r>
    <r>
      <rPr>
        <sz val="10"/>
        <color theme="1"/>
        <rFont val="Arial"/>
        <family val="2"/>
        <charset val="238"/>
      </rPr>
      <t xml:space="preserve">
Odchylně od čl. 10 odst. 1 písm. b) ZPP-OP se pojištění vztahuje i na povinnost pojištěného k peněžité náhradě újmy uložené pravomocným rozhodnutím soudu spočívající v neoprávněném zásahu do přirozených práv člověka nebo do dobré pověsti právnické osoby (např. omezení osobní svobody, zásah do cti nebo důstojnosti, poškození dobrého jména apod.). Ujednání podle tohoto odstavce se sjednává se sublimitem pojistného plnění ve výši 30 % ze základního limitu plnění pro pojištění odpovědnosti za újmu, maximálně však do výše limitu dle sjednané varianty, není-li v pojistné smlouvě sjednán vyšší limit plnění.
</t>
    </r>
    <r>
      <rPr>
        <b/>
        <sz val="10"/>
        <color theme="1"/>
        <rFont val="Arial"/>
        <family val="2"/>
        <charset val="238"/>
      </rPr>
      <t>RGL13. Činnosti nezapsané v obchodním rejstříku</t>
    </r>
    <r>
      <rPr>
        <sz val="10"/>
        <color theme="1"/>
        <rFont val="Arial"/>
        <family val="2"/>
        <charset val="238"/>
      </rPr>
      <t xml:space="preserve">
Pojištění se sjednává pro případ povinnosti pojištěného nahradit škodu či újmu vzniklou jiné osobě při ublížení na zdraví nebo usmrcení v souvislosti s činnostmi, které jsou uvedeny ve výpisu z obchodního rejstříku či v jiném oprávnění, na které pojistná smlouva odkazuje. Dále se pojištění sjednává i pro případ povinnosti pojištěného nahradit škodu či újmu vzniklou jiné osobě při ublížení na zdraví nebo usmrcení v souvislosti s činnostmi, pro jejichž výkon se živnostenské či jiné </t>
    </r>
  </si>
  <si>
    <r>
      <t xml:space="preserve">oprávnění nevyžaduje. Pojištění se dále vztahuje na činnosti, která pojištěný začne oprávněně vykonávat v průběhu pojistné doby. Za předpokladu, že tyto činnosti nejsou pojistitelem výslovně vyloučeny příslušnými pojistnými podmínkami. Objem této činnosti nepřesahuje 15 % z celkového obratu pojištěného.
</t>
    </r>
    <r>
      <rPr>
        <b/>
        <sz val="10"/>
        <color theme="1"/>
        <rFont val="Arial"/>
        <family val="2"/>
        <charset val="238"/>
      </rPr>
      <t>RGL15. Související odborné služby</t>
    </r>
    <r>
      <rPr>
        <sz val="10"/>
        <color theme="1"/>
        <rFont val="Arial"/>
        <family val="2"/>
        <charset val="238"/>
      </rPr>
      <t xml:space="preserve">
Pojištění se vztahuje i na újmy způsobené pojištěným při poskytování poradenství, konzultací, servisu, designu a jiných odborných služeb vykonávaných v přímé souvislosti a v rámci hlavní podnikatelské činnosti pojištěného, pokud tyto činnosti mají charakter doplňkové služby. Čl. 10 odst. 1 písm. c) ZPP-OP se na pojištění sjednané touto pojistnou smlouvou neuplatní.
</t>
    </r>
    <r>
      <rPr>
        <b/>
        <sz val="10"/>
        <color theme="1"/>
        <rFont val="Arial"/>
        <family val="2"/>
        <charset val="238"/>
      </rPr>
      <t>RGL16. Výkon vlastnických práv, správa a provoz nemovité věci</t>
    </r>
    <r>
      <rPr>
        <sz val="10"/>
        <color theme="1"/>
        <rFont val="Arial"/>
        <family val="2"/>
        <charset val="238"/>
      </rPr>
      <t xml:space="preserve">
Toto pojištění se vztahuje i na povinnost nahradit újmu způsobenou výkonem vlastnických práv k nemovitým věcem, správou a provozem těchto nemovitých věcí. Čl. 9 odst. 2 věta druhá ZPP-OP se na pojištění sjednané touto pojistnou smlouvou neuplatní.
</t>
    </r>
    <r>
      <rPr>
        <b/>
        <sz val="10"/>
        <color theme="1"/>
        <rFont val="Arial"/>
        <family val="2"/>
        <charset val="238"/>
      </rPr>
      <t>RGL17. Osoby použité pojištěným k výkonu činnosti (ne zaměstnanci)</t>
    </r>
    <r>
      <rPr>
        <sz val="10"/>
        <color theme="1"/>
        <rFont val="Arial"/>
        <family val="2"/>
        <charset val="238"/>
      </rPr>
      <t xml:space="preserve">
Pojištění se vztahuje i na povinnost pojištěného k náhradě újmy způsobené fyzickými osobami, které nejsou zaměstnanci pojištěného a které pro pojištěného vykonávají činnost v rámci přípravy k povolání (absolvují praktické vyučování u pojištěného), dobrovolné činnosti, veřejně prospěšných prací podle zvláštního právního předpisu, případně z jiného právního důvodu. Pojištění se dále vztahuje i na újmy způsobené těmto osobám. Toto ujednání se neuplatní na fyzické osoby – podnikatele.
</t>
    </r>
    <r>
      <rPr>
        <b/>
        <sz val="10"/>
        <color theme="1"/>
        <rFont val="Arial"/>
        <family val="2"/>
        <charset val="238"/>
      </rPr>
      <t>RGL18. Zaměstnanci pojištěného vykonávající dobrovolnou charitativní činnost u třetí osoby</t>
    </r>
    <r>
      <rPr>
        <sz val="10"/>
        <color theme="1"/>
        <rFont val="Arial"/>
        <family val="2"/>
        <charset val="238"/>
      </rPr>
      <t xml:space="preserve">
Pojištění se vztahuje i na povinnost pojištěného k náhradě újmy způsobené vlastními zaměstnanci, které pojištěný uvolnil k výkonu dobrovolné charitativní nebo obdobné činnosti u třetích osob.
</t>
    </r>
  </si>
  <si>
    <r>
      <t xml:space="preserve">
</t>
    </r>
    <r>
      <rPr>
        <b/>
        <sz val="10"/>
        <color theme="1"/>
        <rFont val="Arial"/>
        <family val="2"/>
        <charset val="238"/>
      </rPr>
      <t>RGL20. Věci převzaté – motorová vozidla</t>
    </r>
    <r>
      <rPr>
        <sz val="10"/>
        <color theme="1"/>
        <rFont val="Arial"/>
        <family val="2"/>
        <charset val="238"/>
      </rPr>
      <t xml:space="preserve">
Odchylně od čl. 9 odst. 8 ZPP-OP se pojištění vztahuje i na škody vzniklé provozem převzatého motorového vozidla. V rámci celkového ujednaného limitu pojistného plnění uhradí pojistitel škody způsobené provozem převzatého motorového vozidla maximálně do výše dle sjednané varianty pro jednu a všechny škody během jednoho pojistného roku, není-li v pojistné smlouvě sjednán vyšší limit plnění.
</t>
    </r>
    <r>
      <rPr>
        <b/>
        <sz val="10"/>
        <color theme="1"/>
        <rFont val="Arial"/>
        <family val="2"/>
        <charset val="238"/>
      </rPr>
      <t>RGL30. Onemocnění z potravin (výrobek)</t>
    </r>
    <r>
      <rPr>
        <sz val="10"/>
        <color theme="1"/>
        <rFont val="Arial"/>
        <family val="2"/>
        <charset val="238"/>
      </rPr>
      <t xml:space="preserve">
Odchylně od pojistných podmínek se pojištění odpovědnosti vztahuje na újmy vzniklé v důsledky salmonelózy a listeriózy.
</t>
    </r>
    <r>
      <rPr>
        <b/>
        <sz val="10"/>
        <color theme="1"/>
        <rFont val="Arial"/>
        <family val="2"/>
        <charset val="238"/>
      </rPr>
      <t>RGL33. Újma způsobená činností pracovního stroje</t>
    </r>
    <r>
      <rPr>
        <sz val="10"/>
        <color theme="1"/>
        <rFont val="Arial"/>
        <family val="2"/>
        <charset val="238"/>
      </rPr>
      <t xml:space="preserve">
Ujednává se, že pojištění sjednané touto pojistnou smlouvu se vztahuje i na újmy vniklé výkonem činnosti pracovního stroje, které nemají původ v jeho jízdě.
</t>
    </r>
    <r>
      <rPr>
        <b/>
        <sz val="10"/>
        <color theme="1"/>
        <rFont val="Arial"/>
        <family val="2"/>
        <charset val="238"/>
      </rPr>
      <t>RGL34. Újma způsobená provozem pracovního stroje, který nepodléhá povinnému pojištění odpovědnosti</t>
    </r>
    <r>
      <rPr>
        <sz val="10"/>
        <color theme="1"/>
        <rFont val="Arial"/>
        <family val="2"/>
        <charset val="238"/>
      </rPr>
      <t xml:space="preserve">
Ujednává se, že pojištění sjednané touto pojistnou smlouvu se vztahuje i na újmy způsobené provozem pracovního stoje, netýká-li se způsobená újma pojištění, jehož uzavření je vyžadováno příslušným právním předpisem
</t>
    </r>
    <r>
      <rPr>
        <b/>
        <sz val="10"/>
        <color theme="1"/>
        <rFont val="Arial"/>
        <family val="2"/>
        <charset val="238"/>
      </rPr>
      <t>RGL36. Změna v příjmech pojištěného</t>
    </r>
    <r>
      <rPr>
        <sz val="10"/>
        <color theme="1"/>
        <rFont val="Arial"/>
        <family val="2"/>
        <charset val="238"/>
      </rPr>
      <t xml:space="preserve">
Ujednává se, že zvýšení příjmů je pojištěný povinen oznámit pojišťovně pouze v případě, že došlo k jejich zvýšení o více než 20 % ve srovnání s údajem uvedeným při sjednávání pojištění.
</t>
    </r>
    <r>
      <rPr>
        <b/>
        <sz val="10"/>
        <color theme="1"/>
        <rFont val="Arial"/>
        <family val="2"/>
        <charset val="238"/>
      </rPr>
      <t>RGL37. Sesedání a sesuv půdy</t>
    </r>
    <r>
      <rPr>
        <sz val="10"/>
        <color theme="1"/>
        <rFont val="Arial"/>
        <family val="2"/>
        <charset val="238"/>
      </rPr>
      <t xml:space="preserve">
Odchylně od článku 10 odst. 1 písm. o, ZPP-OP se pojištění vztahuje i na náhradu újmy způsobené sesedáním nebo sesouváním půdy, erozí, vibracemi, průmyslovým odstřelem nebo v důsledku poddolování v souvislosti s oprávněně vykonávanou činností. Pojištění se sjednává s limitem plnění dle zvolené varianty.
</t>
    </r>
    <r>
      <rPr>
        <b/>
        <sz val="10"/>
        <color theme="1"/>
        <rFont val="Arial"/>
        <family val="2"/>
        <charset val="238"/>
      </rPr>
      <t>OSTATNÍ UJEDNÁNÍ</t>
    </r>
    <r>
      <rPr>
        <sz val="10"/>
        <color theme="1"/>
        <rFont val="Arial"/>
        <family val="2"/>
        <charset val="238"/>
      </rPr>
      <t xml:space="preserve">
Současně ujednáváme, že pozbývá platnosti Smluvní ujednání RENOMIA k pojištění majetku, přerušení provozu a odpovědnosti podnikatelů, sjednané dříve.</t>
    </r>
  </si>
  <si>
    <t>Sjednaná připojištění</t>
  </si>
  <si>
    <r>
      <t xml:space="preserve">volném prostranství mimo místo pojištění v přímé souvislosti s provozováním podnikatelské činnosti pojištěného.
3. Odchylně od DPP se pojištění vztahuje na odcizení věcí uložených na volném prostranství, pokud došlo k překonání jejího konstrukčního upevnění k budově nebo pevně zabudovanému stavebnímu prvku.
4. Konstrukčním upevněním se rozumí obtížně rozebíratelné nebo nerozebíratelné pevné spojení pojištěné věci se stavbou. Za nerozebíratelné je považováno takové spojení, kdy pojištěnou věc nelze oddělit od stavby bez jejího poškození. Za obtížně rozebíratelné je považováno takové spojení, k jehož rozebrání je nutno použít minimálně ručního nářadí.
5. Odchylně od čl. 9 ZPP-MP a od čl. 17 ZPP-MP je místem pojištění území České republiky a Slovenské republiky.
6. Pojistitel uhradí jednu a všechny škody, na které se vztahuje pojištění podle tohoto odstavce, v rámci jednoho pojistného roku maximálně do výše limitu podle sjednané varianty.
</t>
    </r>
    <r>
      <rPr>
        <b/>
        <sz val="10"/>
        <color theme="1"/>
        <rFont val="Arial"/>
        <family val="2"/>
        <charset val="238"/>
      </rPr>
      <t>RGPZI34. Havárie rozvodů</t>
    </r>
    <r>
      <rPr>
        <sz val="10"/>
        <color theme="1"/>
        <rFont val="Arial"/>
        <family val="2"/>
        <charset val="238"/>
      </rPr>
      <t xml:space="preserve">
Ujednává se, že pojistitel poskytne pojistné plnění na úhradu nákladů vynaložených (např. výměna části potrubí, zazdění a omítnutí místa opravy) v souvislosti s havárií rozvodů vody, plynu, tepla, elektrické energie a odpadních potrubí z důvodu jakékoliv náhlé a nahodilé havárie. Pokud bude plněno dle tohoto smluvního ujednání, vzniká oprávněné osobě nárok na pojistné plnění z připojištění úniku vody (vodné a stočné) související s touto událostí. Toto pojištění se sjednává s ročním limitem plnění dle sjednané varianty a se spoluúčastí 1 000 Kč.
</t>
    </r>
    <r>
      <rPr>
        <b/>
        <sz val="10"/>
        <color theme="1"/>
        <rFont val="Arial"/>
        <family val="2"/>
        <charset val="238"/>
      </rPr>
      <t>RGPZI39. Znovunaplnění hasicího přístroje</t>
    </r>
    <r>
      <rPr>
        <sz val="10"/>
        <color theme="1"/>
        <rFont val="Arial"/>
        <family val="2"/>
        <charset val="238"/>
      </rPr>
      <t xml:space="preserve">
V případě pojistné události v důsledku požáru dle článku 7 odst. 1 ZPP-MP uhradí pojistitel znovupořízení (případně naplnění) hasicích přístrojů použitých při zásahu proti požáru, a to do limitu dle sjednané varianty, a to nad rámec pojistné částky. U škod, na které se vztahuje pojištění podle tohoto ujednání, nebude uplatněna spoluúčast.</t>
    </r>
  </si>
  <si>
    <t>Varianta I.</t>
  </si>
  <si>
    <t>Varianta II.</t>
  </si>
  <si>
    <t>Varianta III.</t>
  </si>
  <si>
    <t>RGPA21 Náklady na znalecké posudky</t>
  </si>
  <si>
    <t>RGPA22 Náklady na vlastní administrativní činnost</t>
  </si>
  <si>
    <t>POJIŠTĚNÍ MAJETKU</t>
  </si>
  <si>
    <t>RALP1 Elektrická zařízení pojištěných budov</t>
  </si>
  <si>
    <t>RALP2 Pojištění strojů a zařízení</t>
  </si>
  <si>
    <t xml:space="preserve">RALP3 Nespecifikované vedlejší stavby </t>
  </si>
  <si>
    <t>RALP4 Stavební součásti budovy</t>
  </si>
  <si>
    <t>RALP5 Loupež</t>
  </si>
  <si>
    <t>RALP6 Poškození zásob v chladícím/mrazícím zařízenÍ</t>
  </si>
  <si>
    <t>RGA17 Zachraňovací náklady</t>
  </si>
  <si>
    <t>RGPA9 Místa pojištění na území Evropy</t>
  </si>
  <si>
    <t>RGPA16 Znovupořízení věci dle nových norem, náklady na výměnu nepoškozených věcí z estetických důvodů</t>
  </si>
  <si>
    <t xml:space="preserve">RGPA20 Znovupořízení věci v případě ukončení její výroby </t>
  </si>
  <si>
    <t>RGPA24 Vícenáklady na díla historické nebo umělecké hodnoty</t>
  </si>
  <si>
    <t>RGPA26 Náklady na obnovení dokumentace</t>
  </si>
  <si>
    <t>RGPGL1 Součásti skla (elektrické instalace a nosné konstrukce)</t>
  </si>
  <si>
    <t>RGPGL2 Oprava (sklo)</t>
  </si>
  <si>
    <t>RGPOV2 Vandalismus</t>
  </si>
  <si>
    <t xml:space="preserve">RGPOV3 Odcizení elektronického zařízení </t>
  </si>
  <si>
    <t>RGPSC6 Odcizení protiskluzových řetězů a příslušenství strojů</t>
  </si>
  <si>
    <t>RGPSC7 Odcizení stavebních součástí a příslušenství nemovitého objektu</t>
  </si>
  <si>
    <t>RGPSC9 Cennosti</t>
  </si>
  <si>
    <t>RGPSC14 Odcizení hasicí techniky</t>
  </si>
  <si>
    <t>RGPZI10 Rozšíření definice vodovodní škody</t>
  </si>
  <si>
    <t>RGPZI11 Náklady na vyklizení místa pojištění</t>
  </si>
  <si>
    <t>RGPZI13 Nepřímý úder blesku, přepětí</t>
  </si>
  <si>
    <t>RGPZI17 Škody způsobené zvířetem nebo hmyzem</t>
  </si>
  <si>
    <t>RGPZI20 Vodné, stočné</t>
  </si>
  <si>
    <t>RGPZI21 Atmosférické srážky, zatečení</t>
  </si>
  <si>
    <t>RGPZI23 Hoření a žhnutí (požár bez plamene)</t>
  </si>
  <si>
    <t>RGPZI29 Náklady vynaložené na výměnu zámků</t>
  </si>
  <si>
    <t>RGPZI32 Smluvní ujednání pro věci na volném prostranstv</t>
  </si>
  <si>
    <t>RGPZI34 Havárie rozvodů</t>
  </si>
  <si>
    <t>RGPZI39 Znovunaplnění hasicího přístroj</t>
  </si>
  <si>
    <t>POJIŠTĚNÍ NÁKLADU</t>
  </si>
  <si>
    <t>RALP7 Pojištění nákladu – krádež (dílčí limity stanoveny smluvním ujednáním)</t>
  </si>
  <si>
    <t>POJIŠTĚNÍ STROJNÍCH A ELEKTRONICKÝCH RIZIK</t>
  </si>
  <si>
    <t>RGPMI1A Riziko dodavatele</t>
  </si>
  <si>
    <t>RGPMI4A Vícenáklady (stroje)</t>
  </si>
  <si>
    <t>RGPMI5A Vyměnitelné části stroje</t>
  </si>
  <si>
    <t>RGPMI11 Poškození výpadkem nebo přerušením energií &amp; znehodnocení média</t>
  </si>
  <si>
    <t>POJIŠTĚNÍ PŘERUŠENÍ PROVOZU</t>
  </si>
  <si>
    <t>RGPBC8 Dodavatel a odběratel</t>
  </si>
  <si>
    <t>RGPBC9A Dodavatel média</t>
  </si>
  <si>
    <t>POJIŠTĚNÍ ODPOVĚDNOSTI ZA ŠKODU</t>
  </si>
  <si>
    <t>RALL2 Škody na životním prostředí</t>
  </si>
  <si>
    <t>RALL3 Dodavatelé a distributoři elektrické energie</t>
  </si>
  <si>
    <t>RALL4 Škody na věcech odložených a vnesených (dílčí limity stanoveny smluvním ujednáním)</t>
  </si>
  <si>
    <t>RALL5. Újma způsobená zvířaty na porostech</t>
  </si>
  <si>
    <t>RGL5 Čisté finanční škody (Doložka DOP 098)</t>
  </si>
  <si>
    <t>RGL6 Náklady na montáž a demontáž</t>
  </si>
  <si>
    <t>RGL9. Křížová odpovědnost</t>
  </si>
  <si>
    <t>RGL10 Finanční škody – pokuty, penále</t>
  </si>
  <si>
    <t xml:space="preserve">RGL11. Zásah do přirozených práv </t>
  </si>
  <si>
    <t>RGL20. Věci převzaté – motorová vozidla</t>
  </si>
  <si>
    <t>RGL21 Věci převzaté a v užívání</t>
  </si>
  <si>
    <t>RGL37 Sesedání a sesuv půdy</t>
  </si>
  <si>
    <t>Limity pojistného pllnění dle varianty</t>
  </si>
  <si>
    <r>
      <rPr>
        <b/>
        <sz val="10"/>
        <color theme="1"/>
        <rFont val="Arial"/>
        <family val="2"/>
        <charset val="238"/>
      </rPr>
      <t>BYTOVÉ DOMY</t>
    </r>
    <r>
      <rPr>
        <sz val="10"/>
        <color theme="1"/>
        <rFont val="Arial"/>
        <family val="2"/>
        <charset val="238"/>
      </rPr>
      <t xml:space="preserve">
Následující ujednání jsou určena pouze pro bytové domy.
</t>
    </r>
    <r>
      <rPr>
        <b/>
        <sz val="10"/>
        <color theme="1"/>
        <rFont val="Arial"/>
        <family val="2"/>
        <charset val="238"/>
      </rPr>
      <t>RGPZI36. Věci v majetku vlastníků a nájemců jednotek uložených ve společných prostorách</t>
    </r>
    <r>
      <rPr>
        <sz val="10"/>
        <color theme="1"/>
        <rFont val="Arial"/>
        <family val="2"/>
        <charset val="238"/>
      </rPr>
      <t xml:space="preserve">
Ujednává se, že pojištění se též vztahuje na věci v majetku vlastníků a nájemců jednotek uložených ve společných prostorách. Toto pojištění se vztahuje na věci, které se obvykle do společných prostor ukládají. Předmětem pojištění nejsou cennosti a starožitnosti. Pojištění se jednává pro případ škod způsobených stejnými pojistnými nebezpečími, na které je sjednáno pojištění budovy. Toto pojištění se sjednává s ročním limitem plnění dle sjednané varianty a se spoluúčastí 1 000 Kč.
</t>
    </r>
    <r>
      <rPr>
        <b/>
        <sz val="10"/>
        <color theme="1"/>
        <rFont val="Arial"/>
        <family val="2"/>
        <charset val="238"/>
      </rPr>
      <t>RGPBC17B. Pojištění ušlého nájemného a náhradního ubytování</t>
    </r>
    <r>
      <rPr>
        <sz val="10"/>
        <color theme="1"/>
        <rFont val="Arial"/>
        <family val="2"/>
        <charset val="238"/>
      </rPr>
      <t xml:space="preserve">
Ujednává se, že ušlým nájemným je nájemné, které by pojištěný získal dle nájemní smlouvy platné ke dni vzniku pojistné události. Při vzniku práva na plnění za ušlé nájemné se uhradí částka odpovídající ušlému nájemnému snížená o náklady za údržbu budovy, které jsou pro účely tohoto pojištění stanoveny ve výši 15 % z příslušného ušlého nájemného. Za ušlé nájemné, které oprávněná osoba v důsledku přerušení provozu nemohla obdržet, se považuje rozdíl mezi částkou nájemného skutečně dosaženou a částkou nájemného, která byla očekávána na základě nájemní smlouvy platné ke dni vzniku pojistné události. Vlastníkovi</t>
    </r>
  </si>
  <si>
    <r>
      <t xml:space="preserve">či nájemci neobyvatelného bytu mohou být místo ušlého nájemného uhrazeny prokazatelně vynaložené náklady na náhradní ubytování obdobné velikosti a obdobného standardu. V rámci pojistné události je možné kombinovat výplatu pojistného plnění za ušlé nájemné a za náhradní ubytování, přičemž u jednotlivé bytové jednotky si oprávněná osoba zvolí jen jednu z možností. Pojištění se sjednává s limitem plnění dle zvolené varianty.
</t>
    </r>
    <r>
      <rPr>
        <b/>
        <sz val="10"/>
        <color theme="1"/>
        <rFont val="Arial"/>
        <family val="2"/>
        <charset val="238"/>
      </rPr>
      <t>RGL31. Odpovědnost členů výboru SVJ/družstva</t>
    </r>
    <r>
      <rPr>
        <sz val="10"/>
        <color theme="1"/>
        <rFont val="Arial"/>
        <family val="2"/>
        <charset val="238"/>
      </rPr>
      <t xml:space="preserve">
Pojištění se vztahuje na odpovědnost při výkonu funkce statutárního orgánu společenství vlastníků nebo bytového družstva. Pojistitel uhradí vzniklou újmu za pojištěného, za předpokladu, že mu vznikla povinnost k její náhradě v souvislosti s výkonem funkce statutárního orgánu. Újmou je v tomto případě myšleno majetková a nemajetková újma. Pojištění se také vztahuje na zákonem stanovenou povinnost nahradit újmu způsobenou pojištěným členem statutárního orgánu jinému pojištěnému členu statutárního orgánu, vznikla-li v souvislosti s výkonem funkce. Pojištění se sjednává s limitem plnění dle zvolené varianty.
Pojistitel není povinen uhradit za pojištěného újmu v případě, že jednal s úmyslem získat osobní prospěch, výhodu nebo přijal odměnu, na kterou neměl právní nárok. Pojistitel dále neposkytne pojistné plnění, pokud by újma byla způsobená úmyslně.</t>
    </r>
  </si>
  <si>
    <t>SMLUVNÍ UJEDNÁNÍ RENOMIA PRO BYTOVÉ DOMY</t>
  </si>
  <si>
    <t>RGL31. Odpovědnost členů výboru SVJ/družstva</t>
  </si>
  <si>
    <t>RGPBC17B. Pojištění ušlého nájemného a náhradního ubytování</t>
  </si>
  <si>
    <t>RGPZI36. Věci v majetku vlastníků a nájemců jednotek uložených ve společných prostorách</t>
  </si>
  <si>
    <t>Elektronická komunikace</t>
  </si>
  <si>
    <t>ANO</t>
  </si>
  <si>
    <t>1) FLEXA (Požár a související nebezpečí, tj. požár a jeho průvodní jevy, výbuch, úder blesku, zřícení letadla)</t>
  </si>
  <si>
    <t>Roční limit
pojistného plnění</t>
  </si>
  <si>
    <r>
      <t>Pojistná částka pro FLEXA</t>
    </r>
    <r>
      <rPr>
        <b/>
        <vertAlign val="superscript"/>
        <sz val="18"/>
        <color theme="1"/>
        <rFont val="Arial"/>
        <family val="2"/>
        <charset val="238"/>
      </rPr>
      <t>1)</t>
    </r>
    <r>
      <rPr>
        <b/>
        <sz val="18"/>
        <color theme="1"/>
        <rFont val="Arial"/>
        <family val="2"/>
        <charset val="238"/>
      </rPr>
      <t>:</t>
    </r>
  </si>
  <si>
    <t>Inkaso</t>
  </si>
  <si>
    <t>Sazba - město do 100 000 obyvatel</t>
  </si>
  <si>
    <t>Sazba - město nad 100 000 obyvatel</t>
  </si>
  <si>
    <t>Navýšení o 13,7 %</t>
  </si>
  <si>
    <t>PČ - město do 100 000 obyvatel</t>
  </si>
  <si>
    <t>PČ - město nad 100 000 obyvatel</t>
  </si>
  <si>
    <t>Zvolená spoluúčast</t>
  </si>
  <si>
    <r>
      <t xml:space="preserve"> do 39 m</t>
    </r>
    <r>
      <rPr>
        <vertAlign val="superscript"/>
        <sz val="12"/>
        <color theme="1"/>
        <rFont val="Arial"/>
        <family val="2"/>
        <charset val="238"/>
      </rPr>
      <t>2</t>
    </r>
  </si>
  <si>
    <r>
      <t xml:space="preserve"> 40–59 m</t>
    </r>
    <r>
      <rPr>
        <vertAlign val="superscript"/>
        <sz val="12"/>
        <color theme="1"/>
        <rFont val="Arial"/>
        <family val="2"/>
        <charset val="238"/>
      </rPr>
      <t>2</t>
    </r>
  </si>
  <si>
    <r>
      <t xml:space="preserve"> 60–79 m</t>
    </r>
    <r>
      <rPr>
        <vertAlign val="superscript"/>
        <sz val="12"/>
        <color theme="1"/>
        <rFont val="Arial"/>
        <family val="2"/>
        <charset val="238"/>
      </rPr>
      <t>2</t>
    </r>
  </si>
  <si>
    <r>
      <t xml:space="preserve"> 80–99 m</t>
    </r>
    <r>
      <rPr>
        <vertAlign val="superscript"/>
        <sz val="12"/>
        <color theme="1"/>
        <rFont val="Arial"/>
        <family val="2"/>
        <charset val="238"/>
      </rPr>
      <t>2</t>
    </r>
  </si>
  <si>
    <r>
      <t xml:space="preserve"> 100–120 m</t>
    </r>
    <r>
      <rPr>
        <vertAlign val="superscript"/>
        <sz val="12"/>
        <color theme="1"/>
        <rFont val="Arial"/>
        <family val="2"/>
        <charset val="238"/>
      </rPr>
      <t>2</t>
    </r>
  </si>
  <si>
    <r>
      <t xml:space="preserve"> 120+ m</t>
    </r>
    <r>
      <rPr>
        <vertAlign val="superscript"/>
        <sz val="12"/>
        <color theme="1"/>
        <rFont val="Arial"/>
        <family val="2"/>
        <charset val="238"/>
      </rPr>
      <t>2</t>
    </r>
  </si>
  <si>
    <r>
      <t xml:space="preserve">Limit pojistného plnění
</t>
    </r>
    <r>
      <rPr>
        <sz val="12"/>
        <color theme="1"/>
        <rFont val="Arial"/>
        <family val="2"/>
        <charset val="238"/>
      </rPr>
      <t>(základní pojištění)</t>
    </r>
  </si>
  <si>
    <r>
      <t xml:space="preserve">Limit pojistného plnění
</t>
    </r>
    <r>
      <rPr>
        <sz val="12"/>
        <color theme="1"/>
        <rFont val="Arial"/>
        <family val="2"/>
        <charset val="238"/>
      </rPr>
      <t>(škody členů statutárního orgánu)</t>
    </r>
  </si>
  <si>
    <t>Počet</t>
  </si>
  <si>
    <r>
      <t>Cena za m</t>
    </r>
    <r>
      <rPr>
        <b/>
        <vertAlign val="superscript"/>
        <sz val="12"/>
        <color theme="1"/>
        <rFont val="Arial"/>
        <family val="2"/>
        <charset val="238"/>
      </rPr>
      <t>2</t>
    </r>
  </si>
  <si>
    <t xml:space="preserve"> Frekvence placení:</t>
  </si>
  <si>
    <t xml:space="preserve">   –  Vichřice - krupobití                               
   –  Povodeň a záplava                              
   –  Voda z vodovodního zařízení              
   –  Zemětřesení                                         
   –  Sesuv půdy</t>
  </si>
  <si>
    <t>–  Lavina a tíha sněhu
–  Sprinklerové hasicí zařízení
–  Náraz vozidla, kouř, rázová vlna
–  Pád stromů, stožárů a jiných věcí</t>
  </si>
  <si>
    <t xml:space="preserve"> Datová
 schránka:</t>
  </si>
  <si>
    <t xml:space="preserve"> Oprávněná
 osoba:</t>
  </si>
  <si>
    <t xml:space="preserve"> Smluvní
 ujednání:</t>
  </si>
  <si>
    <t>Smluvní ujednání RENOMIA pro pojištění podnikatelů
Varianta II.</t>
  </si>
  <si>
    <r>
      <rPr>
        <b/>
        <sz val="10"/>
        <color theme="1"/>
        <rFont val="Arial"/>
        <family val="2"/>
        <charset val="238"/>
      </rPr>
      <t xml:space="preserve"> </t>
    </r>
    <r>
      <rPr>
        <b/>
        <sz val="12"/>
        <color theme="1"/>
        <rFont val="Arial"/>
        <family val="2"/>
        <charset val="238"/>
      </rPr>
      <t>Pojištění škod členů statutárního
 orgánu</t>
    </r>
  </si>
  <si>
    <r>
      <rPr>
        <b/>
        <sz val="10"/>
        <color theme="1"/>
        <rFont val="Arial"/>
        <family val="2"/>
        <charset val="238"/>
      </rPr>
      <t xml:space="preserve"> </t>
    </r>
    <r>
      <rPr>
        <b/>
        <sz val="12"/>
        <color theme="1"/>
        <rFont val="Arial"/>
        <family val="2"/>
        <charset val="238"/>
      </rPr>
      <t>Pojištění odpovědnosti</t>
    </r>
  </si>
  <si>
    <r>
      <rPr>
        <b/>
        <sz val="10"/>
        <color theme="1"/>
        <rFont val="Arial"/>
        <family val="2"/>
        <charset val="238"/>
      </rPr>
      <t xml:space="preserve"> </t>
    </r>
    <r>
      <rPr>
        <b/>
        <sz val="12"/>
        <color theme="1"/>
        <rFont val="Arial"/>
        <family val="2"/>
        <charset val="238"/>
      </rPr>
      <t>Pojištění budov</t>
    </r>
  </si>
  <si>
    <t xml:space="preserve"> E-mail:</t>
  </si>
  <si>
    <t xml:space="preserve"> Elektronická
 komunikace:</t>
  </si>
  <si>
    <t xml:space="preserve"> IČO:</t>
  </si>
  <si>
    <t>Město do 100 000 obyvatel</t>
  </si>
  <si>
    <t>Město nad 100 000 obyvatel</t>
  </si>
  <si>
    <t>48391301</t>
  </si>
  <si>
    <t>Holandská 8, 639 00 Brno</t>
  </si>
  <si>
    <t xml:space="preserve">Pololetní     </t>
  </si>
  <si>
    <r>
      <rPr>
        <b/>
        <sz val="12"/>
        <color theme="1"/>
        <rFont val="Arial"/>
        <family val="2"/>
        <charset val="238"/>
      </rPr>
      <t xml:space="preserve"> Rozšíření pojištění odpovědnosti:</t>
    </r>
    <r>
      <rPr>
        <sz val="12"/>
        <color theme="1"/>
        <rFont val="Arial"/>
        <family val="2"/>
        <charset val="238"/>
      </rPr>
      <t xml:space="preserve">
 Škody nebo újmy způsobené výkonem funkce člena statutárního orgánu společenství vlastníků a/nebo
 při výkonu funkce statutárního orgánu družstva při správě pojištěného bytového domu</t>
    </r>
  </si>
  <si>
    <t xml:space="preserve"> Veškeré stavební součásti, předměty a objekty, které jsou pevně spojeny s nemovitostí
 (např. obklady, sanita, příčky, skleněné výplně, vestavěné skříně, kuchyňské linky, podlahy, výmalba,
 topení, klimatizace, podhledy, hlásiče požáru apod.) tvoří jeden pojistný celek a jsou ze strany
 Allianz pojišťovny a.s. považovány za součást pojištěné budovy. Jejich hodnota je zahrnuta do pojistné
 částky nemovitosti a jako takové jsou kryté pojištěním nemovitosti.</t>
  </si>
  <si>
    <t xml:space="preserve">Společenství vlastníků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</si>
</sst>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Kč&quot;#,##0_);[Red]\(&quot;Kč&quot;#,##0\)"/>
    <numFmt numFmtId="165" formatCode="#,##0\ &quot;Kč&quot;"/>
    <numFmt numFmtId="166" formatCode="0.000"/>
    <numFmt numFmtId="167" formatCode="0.0%"/>
  </numFmts>
  <fonts count="35" x14ac:knownFonts="1">
    <font>
      <sz val="10"/>
      <color theme="1"/>
      <name val="Arial"/>
      <family val="2"/>
      <charset val="238"/>
    </font>
    <font>
      <b/>
      <sz val="10"/>
      <color theme="1"/>
      <name val="Arial"/>
      <family val="2"/>
      <charset val="238"/>
    </font>
    <font>
      <b/>
      <sz val="8"/>
      <name val="Arial CE"/>
      <family val="2"/>
      <charset val="238"/>
    </font>
    <font>
      <b/>
      <sz val="14"/>
      <color theme="1"/>
      <name val="Arial"/>
      <family val="2"/>
      <charset val="238"/>
    </font>
    <font>
      <sz val="9"/>
      <color indexed="81"/>
      <name val="Tahoma"/>
      <family val="2"/>
      <charset val="238"/>
    </font>
    <font>
      <sz val="11"/>
      <color theme="1"/>
      <name val="Arial"/>
      <family val="2"/>
      <charset val="238"/>
    </font>
    <font>
      <sz val="10"/>
      <color theme="0" tint="-0.34998626667073579"/>
      <name val="Arial"/>
      <family val="2"/>
      <charset val="238"/>
    </font>
    <font>
      <b/>
      <sz val="16"/>
      <color theme="1"/>
      <name val="Arial"/>
      <family val="2"/>
      <charset val="238"/>
    </font>
    <font>
      <sz val="10"/>
      <color theme="0"/>
      <name val="Arial"/>
      <family val="2"/>
      <charset val="238"/>
    </font>
    <font>
      <sz val="10"/>
      <name val="Arial"/>
      <family val="2"/>
      <charset val="238"/>
    </font>
    <font>
      <b/>
      <vertAlign val="superscript"/>
      <sz val="12"/>
      <name val="Arial"/>
      <family val="2"/>
      <charset val="238"/>
    </font>
    <font>
      <b/>
      <sz val="12"/>
      <name val="Arial"/>
      <family val="2"/>
      <charset val="238"/>
    </font>
    <font>
      <sz val="12"/>
      <name val="Arial"/>
      <family val="2"/>
      <charset val="238"/>
    </font>
    <font>
      <sz val="10"/>
      <name val="Arial CE"/>
      <charset val="238"/>
    </font>
    <font>
      <b/>
      <sz val="16"/>
      <name val="Arial"/>
      <family val="2"/>
      <charset val="238"/>
    </font>
    <font>
      <b/>
      <sz val="14"/>
      <name val="Arial"/>
      <family val="2"/>
      <charset val="238"/>
    </font>
    <font>
      <b/>
      <sz val="18"/>
      <name val="Arial"/>
      <family val="2"/>
      <charset val="238"/>
    </font>
    <font>
      <b/>
      <sz val="22"/>
      <name val="Arial"/>
      <family val="2"/>
      <charset val="238"/>
    </font>
    <font>
      <b/>
      <u/>
      <sz val="28"/>
      <color theme="1"/>
      <name val="Arial"/>
      <family val="2"/>
      <charset val="238"/>
    </font>
    <font>
      <b/>
      <u/>
      <sz val="20"/>
      <color theme="1"/>
      <name val="Arial"/>
      <family val="2"/>
      <charset val="238"/>
    </font>
    <font>
      <sz val="18"/>
      <name val="Arial"/>
      <family val="2"/>
      <charset val="238"/>
    </font>
    <font>
      <vertAlign val="superscript"/>
      <sz val="18"/>
      <name val="Arial"/>
      <family val="2"/>
      <charset val="238"/>
    </font>
    <font>
      <b/>
      <sz val="11"/>
      <color theme="1"/>
      <name val="Arial"/>
      <family val="2"/>
      <charset val="238"/>
    </font>
    <font>
      <b/>
      <sz val="12"/>
      <color rgb="FF3C5998"/>
      <name val="Arial"/>
      <family val="2"/>
      <charset val="238"/>
    </font>
    <font>
      <b/>
      <sz val="18"/>
      <color theme="1"/>
      <name val="Arial"/>
      <family val="2"/>
      <charset val="238"/>
    </font>
    <font>
      <b/>
      <vertAlign val="superscript"/>
      <sz val="18"/>
      <color theme="1"/>
      <name val="Arial"/>
      <family val="2"/>
      <charset val="238"/>
    </font>
    <font>
      <sz val="12"/>
      <color theme="1"/>
      <name val="Arial"/>
      <family val="2"/>
      <charset val="238"/>
    </font>
    <font>
      <sz val="14"/>
      <color theme="1"/>
      <name val="Arial"/>
      <family val="2"/>
      <charset val="238"/>
    </font>
    <font>
      <b/>
      <sz val="12"/>
      <color theme="1"/>
      <name val="Arial"/>
      <family val="2"/>
      <charset val="238"/>
    </font>
    <font>
      <b/>
      <vertAlign val="superscript"/>
      <sz val="12"/>
      <color theme="1"/>
      <name val="Arial"/>
      <family val="2"/>
      <charset val="238"/>
    </font>
    <font>
      <vertAlign val="superscript"/>
      <sz val="12"/>
      <color theme="1"/>
      <name val="Arial"/>
      <family val="2"/>
      <charset val="238"/>
    </font>
    <font>
      <b/>
      <sz val="20"/>
      <color theme="1"/>
      <name val="Arial"/>
      <family val="2"/>
      <charset val="238"/>
    </font>
    <font>
      <b/>
      <u/>
      <sz val="32"/>
      <color theme="1"/>
      <name val="Arial"/>
      <family val="2"/>
      <charset val="238"/>
    </font>
    <font>
      <b/>
      <u/>
      <sz val="26"/>
      <color theme="1"/>
      <name val="Arial"/>
      <family val="2"/>
      <charset val="238"/>
    </font>
    <font>
      <sz val="14"/>
      <name val="Arial"/>
      <family val="2"/>
      <charset val="238"/>
    </font>
  </fonts>
  <fills count="11">
    <fill>
      <patternFill patternType="none"/>
    </fill>
    <fill>
      <patternFill patternType="gray125"/>
    </fill>
    <fill>
      <patternFill patternType="solid">
        <fgColor indexed="26"/>
        <bgColor indexed="64"/>
      </patternFill>
    </fill>
    <fill>
      <patternFill patternType="solid">
        <fgColor theme="0" tint="-0.14999847407452621"/>
        <bgColor indexed="64"/>
      </patternFill>
    </fill>
    <fill>
      <patternFill patternType="solid">
        <fgColor indexed="9"/>
        <bgColor indexed="64"/>
      </patternFill>
    </fill>
    <fill>
      <patternFill patternType="solid">
        <fgColor rgb="FFFF0000"/>
        <bgColor indexed="64"/>
      </patternFill>
    </fill>
    <fill>
      <patternFill patternType="solid">
        <fgColor rgb="FF00429A"/>
        <bgColor indexed="64"/>
      </patternFill>
    </fill>
    <fill>
      <patternFill patternType="solid">
        <fgColor rgb="FFCDE2FF"/>
        <bgColor indexed="64"/>
      </patternFill>
    </fill>
    <fill>
      <patternFill patternType="solid">
        <fgColor theme="7" tint="0.79998168889431442"/>
        <bgColor indexed="64"/>
      </patternFill>
    </fill>
    <fill>
      <patternFill patternType="solid">
        <fgColor rgb="FFD1EAEB"/>
        <bgColor indexed="64"/>
      </patternFill>
    </fill>
    <fill>
      <patternFill patternType="solid">
        <fgColor rgb="FFFFC000"/>
        <bgColor indexed="64"/>
      </patternFill>
    </fill>
  </fills>
  <borders count="112">
    <border>
      <left/>
      <right/>
      <top/>
      <bottom/>
      <diagonal/>
    </border>
    <border>
      <left/>
      <right style="thin">
        <color indexed="23"/>
      </right>
      <top style="thick">
        <color indexed="23"/>
      </top>
      <bottom style="medium">
        <color indexed="23"/>
      </bottom>
      <diagonal/>
    </border>
    <border>
      <left style="thin">
        <color indexed="23"/>
      </left>
      <right style="thin">
        <color indexed="23"/>
      </right>
      <top style="thick">
        <color indexed="23"/>
      </top>
      <bottom style="medium">
        <color indexed="23"/>
      </bottom>
      <diagonal/>
    </border>
    <border>
      <left style="thin">
        <color indexed="23"/>
      </left>
      <right style="thick">
        <color indexed="23"/>
      </right>
      <top style="thick">
        <color indexed="23"/>
      </top>
      <bottom style="medium">
        <color indexed="23"/>
      </bottom>
      <diagonal/>
    </border>
    <border>
      <left/>
      <right style="thin">
        <color indexed="23"/>
      </right>
      <top style="medium">
        <color indexed="23"/>
      </top>
      <bottom style="thick">
        <color indexed="23"/>
      </bottom>
      <diagonal/>
    </border>
    <border>
      <left style="thin">
        <color indexed="23"/>
      </left>
      <right style="thin">
        <color indexed="23"/>
      </right>
      <top style="medium">
        <color indexed="23"/>
      </top>
      <bottom style="thick">
        <color indexed="23"/>
      </bottom>
      <diagonal/>
    </border>
    <border>
      <left style="thin">
        <color indexed="23"/>
      </left>
      <right style="thick">
        <color indexed="23"/>
      </right>
      <top style="medium">
        <color indexed="23"/>
      </top>
      <bottom style="thick">
        <color indexed="23"/>
      </bottom>
      <diagonal/>
    </border>
    <border>
      <left style="thin">
        <color theme="0" tint="-0.499984740745262"/>
      </left>
      <right style="thin">
        <color theme="0" tint="-0.499984740745262"/>
      </right>
      <top/>
      <bottom style="thick">
        <color theme="0" tint="-0.499984740745262"/>
      </bottom>
      <diagonal/>
    </border>
    <border>
      <left/>
      <right style="thin">
        <color theme="0" tint="-0.499984740745262"/>
      </right>
      <top/>
      <bottom style="thick">
        <color theme="0" tint="-0.499984740745262"/>
      </bottom>
      <diagonal/>
    </border>
    <border>
      <left style="thick">
        <color theme="0" tint="-0.499984740745262"/>
      </left>
      <right style="thick">
        <color theme="0" tint="-0.499984740745262"/>
      </right>
      <top style="thick">
        <color theme="0" tint="-0.499984740745262"/>
      </top>
      <bottom/>
      <diagonal/>
    </border>
    <border>
      <left style="thick">
        <color theme="0" tint="-0.499984740745262"/>
      </left>
      <right style="thick">
        <color theme="0" tint="-0.499984740745262"/>
      </right>
      <top/>
      <bottom style="thick">
        <color theme="0" tint="-0.499984740745262"/>
      </bottom>
      <diagonal/>
    </border>
    <border>
      <left style="thin">
        <color theme="0" tint="-0.499984740745262"/>
      </left>
      <right style="thick">
        <color theme="0" tint="-0.499984740745262"/>
      </right>
      <top/>
      <bottom style="thick">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n">
        <color theme="0" tint="-0.499984740745262"/>
      </top>
      <bottom style="thick">
        <color theme="0" tint="-0.499984740745262"/>
      </bottom>
      <diagonal/>
    </border>
    <border>
      <left/>
      <right style="thin">
        <color theme="0" tint="-0.499984740745262"/>
      </right>
      <top style="thick">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ck">
        <color theme="0" tint="-0.499984740745262"/>
      </bottom>
      <diagonal/>
    </border>
    <border>
      <left style="thick">
        <color theme="0" tint="-0.499984740745262"/>
      </left>
      <right style="thick">
        <color theme="0" tint="-0.499984740745262"/>
      </right>
      <top style="thick">
        <color theme="0" tint="-0.499984740745262"/>
      </top>
      <bottom style="thin">
        <color theme="0" tint="-0.499984740745262"/>
      </bottom>
      <diagonal/>
    </border>
    <border>
      <left style="thick">
        <color theme="0" tint="-0.499984740745262"/>
      </left>
      <right style="thick">
        <color theme="0" tint="-0.499984740745262"/>
      </right>
      <top style="thin">
        <color theme="0" tint="-0.499984740745262"/>
      </top>
      <bottom style="thin">
        <color theme="0" tint="-0.499984740745262"/>
      </bottom>
      <diagonal/>
    </border>
    <border>
      <left style="thick">
        <color theme="0" tint="-0.499984740745262"/>
      </left>
      <right style="thick">
        <color theme="0" tint="-0.499984740745262"/>
      </right>
      <top style="thin">
        <color theme="0" tint="-0.499984740745262"/>
      </top>
      <bottom style="thick">
        <color theme="0" tint="-0.499984740745262"/>
      </bottom>
      <diagonal/>
    </border>
    <border>
      <left style="thick">
        <color theme="0" tint="-0.499984740745262"/>
      </left>
      <right style="thick">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ck">
        <color theme="0" tint="-0.499984740745262"/>
      </right>
      <top/>
      <bottom style="thin">
        <color theme="0" tint="-0.499984740745262"/>
      </bottom>
      <diagonal/>
    </border>
    <border>
      <left style="thick">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thick">
        <color theme="0" tint="-0.499984740745262"/>
      </right>
      <top style="thick">
        <color theme="0" tint="-0.499984740745262"/>
      </top>
      <bottom style="thick">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thick">
        <color indexed="64"/>
      </left>
      <right style="medium">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ck">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style="medium">
        <color indexed="64"/>
      </right>
      <top style="thick">
        <color indexed="64"/>
      </top>
      <bottom style="thin">
        <color indexed="64"/>
      </bottom>
      <diagonal/>
    </border>
    <border>
      <left style="thick">
        <color indexed="64"/>
      </left>
      <right style="medium">
        <color indexed="64"/>
      </right>
      <top style="thick">
        <color indexed="64"/>
      </top>
      <bottom style="thin">
        <color indexed="64"/>
      </bottom>
      <diagonal/>
    </border>
    <border>
      <left style="thin">
        <color indexed="64"/>
      </left>
      <right style="thick">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ck">
        <color indexed="64"/>
      </left>
      <right/>
      <top/>
      <bottom/>
      <diagonal/>
    </border>
    <border>
      <left style="thick">
        <color indexed="64"/>
      </left>
      <right style="thick">
        <color indexed="64"/>
      </right>
      <top/>
      <bottom/>
      <diagonal/>
    </border>
    <border>
      <left/>
      <right style="thick">
        <color indexed="64"/>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style="medium">
        <color indexed="64"/>
      </bottom>
      <diagonal/>
    </border>
    <border>
      <left style="thick">
        <color indexed="64"/>
      </left>
      <right style="thick">
        <color indexed="64"/>
      </right>
      <top style="thick">
        <color indexed="64"/>
      </top>
      <bottom/>
      <diagonal/>
    </border>
    <border>
      <left/>
      <right/>
      <top/>
      <bottom style="thick">
        <color indexed="64"/>
      </bottom>
      <diagonal/>
    </border>
    <border>
      <left/>
      <right style="thick">
        <color indexed="64"/>
      </right>
      <top style="thin">
        <color indexed="64"/>
      </top>
      <bottom style="thin">
        <color indexed="64"/>
      </bottom>
      <diagonal/>
    </border>
    <border>
      <left/>
      <right style="thick">
        <color indexed="64"/>
      </right>
      <top/>
      <bottom/>
      <diagonal/>
    </border>
    <border>
      <left/>
      <right style="thick">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top/>
      <bottom style="thick">
        <color indexed="64"/>
      </bottom>
      <diagonal/>
    </border>
    <border>
      <left style="thick">
        <color indexed="64"/>
      </left>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right/>
      <top style="thin">
        <color theme="0" tint="-0.499984740745262"/>
      </top>
      <bottom/>
      <diagonal/>
    </border>
    <border>
      <left/>
      <right/>
      <top style="thin">
        <color theme="0" tint="-0.499984740745262"/>
      </top>
      <bottom style="thin">
        <color theme="0" tint="-0.499984740745262"/>
      </bottom>
      <diagonal/>
    </border>
    <border>
      <left/>
      <right/>
      <top/>
      <bottom style="thin">
        <color theme="0" tint="-0.499984740745262"/>
      </bottom>
      <diagonal/>
    </border>
    <border>
      <left/>
      <right/>
      <top style="thick">
        <color indexed="64"/>
      </top>
      <bottom style="thin">
        <color indexed="64"/>
      </bottom>
      <diagonal/>
    </border>
    <border>
      <left/>
      <right/>
      <top style="thin">
        <color indexed="64"/>
      </top>
      <bottom style="thin">
        <color indexed="64"/>
      </bottom>
      <diagonal/>
    </border>
    <border>
      <left/>
      <right/>
      <top style="thin">
        <color indexed="64"/>
      </top>
      <bottom style="thick">
        <color indexed="64"/>
      </bottom>
      <diagonal/>
    </border>
    <border>
      <left/>
      <right/>
      <top style="thick">
        <color indexed="64"/>
      </top>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9" fillId="0" borderId="0"/>
    <xf numFmtId="0" fontId="13" fillId="0" borderId="0"/>
  </cellStyleXfs>
  <cellXfs count="340">
    <xf numFmtId="0" fontId="0" fillId="0" borderId="0" xfId="0"/>
    <xf numFmtId="165" fontId="2" fillId="2" borderId="1" xfId="0" applyNumberFormat="1" applyFont="1" applyFill="1" applyBorder="1" applyAlignment="1" applyProtection="1">
      <alignment horizontal="center"/>
      <protection hidden="1"/>
    </xf>
    <xf numFmtId="165" fontId="2" fillId="2" borderId="2" xfId="0" applyNumberFormat="1" applyFont="1" applyFill="1" applyBorder="1" applyAlignment="1" applyProtection="1">
      <alignment horizontal="center"/>
      <protection hidden="1"/>
    </xf>
    <xf numFmtId="165" fontId="2" fillId="2" borderId="3" xfId="0" applyNumberFormat="1" applyFont="1" applyFill="1" applyBorder="1" applyAlignment="1" applyProtection="1">
      <alignment horizontal="center"/>
      <protection hidden="1"/>
    </xf>
    <xf numFmtId="9" fontId="0" fillId="2" borderId="4" xfId="0" applyNumberFormat="1" applyFill="1" applyBorder="1" applyAlignment="1" applyProtection="1">
      <alignment horizontal="center"/>
      <protection hidden="1"/>
    </xf>
    <xf numFmtId="9" fontId="0" fillId="2" borderId="5" xfId="0" applyNumberFormat="1" applyFill="1" applyBorder="1" applyAlignment="1" applyProtection="1">
      <alignment horizontal="center"/>
      <protection hidden="1"/>
    </xf>
    <xf numFmtId="9" fontId="0" fillId="2" borderId="6" xfId="0" applyNumberFormat="1" applyFill="1" applyBorder="1" applyAlignment="1" applyProtection="1">
      <alignment horizontal="center"/>
      <protection hidden="1"/>
    </xf>
    <xf numFmtId="0" fontId="9" fillId="0" borderId="0" xfId="1"/>
    <xf numFmtId="0" fontId="9" fillId="0" borderId="0" xfId="1" applyAlignment="1">
      <alignment horizontal="center"/>
    </xf>
    <xf numFmtId="0" fontId="10" fillId="0" borderId="0" xfId="1" applyFont="1"/>
    <xf numFmtId="165" fontId="9" fillId="0" borderId="48" xfId="1" applyNumberFormat="1" applyBorder="1" applyAlignment="1">
      <alignment horizontal="center" vertical="center"/>
    </xf>
    <xf numFmtId="165" fontId="9" fillId="0" borderId="49" xfId="1" applyNumberFormat="1" applyBorder="1" applyAlignment="1">
      <alignment horizontal="center" vertical="center"/>
    </xf>
    <xf numFmtId="165" fontId="9" fillId="0" borderId="50" xfId="1" applyNumberFormat="1" applyBorder="1" applyAlignment="1">
      <alignment horizontal="center" vertical="center"/>
    </xf>
    <xf numFmtId="0" fontId="9" fillId="0" borderId="53" xfId="1" applyBorder="1" applyAlignment="1">
      <alignment horizontal="center" vertical="center"/>
    </xf>
    <xf numFmtId="0" fontId="9" fillId="0" borderId="29" xfId="1" applyBorder="1" applyAlignment="1">
      <alignment horizontal="center" vertical="center"/>
    </xf>
    <xf numFmtId="165" fontId="9" fillId="0" borderId="29" xfId="1" applyNumberFormat="1" applyBorder="1" applyAlignment="1">
      <alignment horizontal="center" vertical="center"/>
    </xf>
    <xf numFmtId="165" fontId="9" fillId="0" borderId="33" xfId="1" applyNumberFormat="1" applyBorder="1" applyAlignment="1">
      <alignment horizontal="center" vertical="center"/>
    </xf>
    <xf numFmtId="165" fontId="9" fillId="0" borderId="53" xfId="1" applyNumberFormat="1" applyBorder="1" applyAlignment="1">
      <alignment horizontal="center" vertical="center"/>
    </xf>
    <xf numFmtId="0" fontId="9" fillId="0" borderId="33" xfId="1" applyBorder="1" applyAlignment="1">
      <alignment horizontal="center" vertical="center"/>
    </xf>
    <xf numFmtId="0" fontId="9" fillId="0" borderId="0" xfId="1" applyProtection="1">
      <protection locked="0"/>
    </xf>
    <xf numFmtId="0" fontId="13" fillId="0" borderId="0" xfId="2"/>
    <xf numFmtId="165" fontId="9" fillId="0" borderId="59" xfId="1" applyNumberFormat="1" applyBorder="1" applyAlignment="1">
      <alignment horizontal="center" vertical="center"/>
    </xf>
    <xf numFmtId="165" fontId="9" fillId="0" borderId="60" xfId="1" applyNumberFormat="1" applyBorder="1" applyAlignment="1">
      <alignment horizontal="center" vertical="center"/>
    </xf>
    <xf numFmtId="165" fontId="9" fillId="0" borderId="61" xfId="1" applyNumberFormat="1" applyBorder="1" applyAlignment="1">
      <alignment horizontal="center" vertical="center"/>
    </xf>
    <xf numFmtId="165" fontId="16" fillId="0" borderId="73" xfId="1" applyNumberFormat="1" applyFont="1" applyBorder="1" applyAlignment="1">
      <alignment vertical="center"/>
    </xf>
    <xf numFmtId="0" fontId="16" fillId="0" borderId="73" xfId="1" applyFont="1" applyBorder="1" applyAlignment="1">
      <alignment vertical="center"/>
    </xf>
    <xf numFmtId="165" fontId="8" fillId="0" borderId="0" xfId="1" applyNumberFormat="1" applyFont="1" applyAlignment="1">
      <alignment horizontal="center"/>
    </xf>
    <xf numFmtId="0" fontId="17" fillId="0" borderId="0" xfId="1" applyFont="1"/>
    <xf numFmtId="0" fontId="14" fillId="0" borderId="73" xfId="1" applyFont="1" applyBorder="1" applyAlignment="1">
      <alignment vertical="center"/>
    </xf>
    <xf numFmtId="0" fontId="9" fillId="7" borderId="67" xfId="1" applyFill="1" applyBorder="1" applyAlignment="1">
      <alignment horizontal="center" vertical="center" wrapText="1"/>
    </xf>
    <xf numFmtId="0" fontId="9" fillId="7" borderId="65" xfId="1" applyFill="1" applyBorder="1" applyAlignment="1">
      <alignment horizontal="center" vertical="center" wrapText="1"/>
    </xf>
    <xf numFmtId="0" fontId="9" fillId="7" borderId="66" xfId="1" applyFill="1" applyBorder="1" applyAlignment="1">
      <alignment horizontal="center" vertical="center" wrapText="1"/>
    </xf>
    <xf numFmtId="0" fontId="9" fillId="7" borderId="64" xfId="1" applyFill="1" applyBorder="1" applyAlignment="1">
      <alignment horizontal="center" vertical="center" wrapText="1"/>
    </xf>
    <xf numFmtId="0" fontId="9" fillId="7" borderId="63" xfId="1" applyFill="1" applyBorder="1" applyAlignment="1">
      <alignment vertical="center" wrapText="1"/>
    </xf>
    <xf numFmtId="0" fontId="9" fillId="7" borderId="55" xfId="1" applyFill="1" applyBorder="1" applyAlignment="1">
      <alignment vertical="center" wrapText="1"/>
    </xf>
    <xf numFmtId="0" fontId="9" fillId="7" borderId="56" xfId="1" applyFill="1" applyBorder="1" applyAlignment="1">
      <alignment vertical="center" wrapText="1"/>
    </xf>
    <xf numFmtId="0" fontId="9" fillId="7" borderId="57" xfId="1" applyFill="1" applyBorder="1" applyAlignment="1">
      <alignment vertical="center" wrapText="1"/>
    </xf>
    <xf numFmtId="0" fontId="9" fillId="7" borderId="52" xfId="1" applyFill="1" applyBorder="1" applyAlignment="1">
      <alignment vertical="center" wrapText="1"/>
    </xf>
    <xf numFmtId="165" fontId="9" fillId="8" borderId="62" xfId="1" applyNumberFormat="1" applyFill="1" applyBorder="1" applyAlignment="1">
      <alignment horizontal="center" vertical="center"/>
    </xf>
    <xf numFmtId="165" fontId="9" fillId="8" borderId="56" xfId="1" applyNumberFormat="1" applyFill="1" applyBorder="1" applyAlignment="1">
      <alignment horizontal="center" vertical="center"/>
    </xf>
    <xf numFmtId="165" fontId="9" fillId="8" borderId="58" xfId="1" applyNumberFormat="1" applyFill="1" applyBorder="1" applyAlignment="1">
      <alignment horizontal="center" vertical="center"/>
    </xf>
    <xf numFmtId="165" fontId="9" fillId="8" borderId="54" xfId="1" applyNumberFormat="1" applyFill="1" applyBorder="1" applyAlignment="1">
      <alignment horizontal="center" vertical="center"/>
    </xf>
    <xf numFmtId="165" fontId="9" fillId="8" borderId="51" xfId="1" applyNumberFormat="1" applyFill="1" applyBorder="1" applyAlignment="1">
      <alignment horizontal="center" vertical="center"/>
    </xf>
    <xf numFmtId="0" fontId="20" fillId="0" borderId="0" xfId="1" applyFont="1"/>
    <xf numFmtId="0" fontId="20" fillId="0" borderId="0" xfId="1" applyFont="1" applyAlignment="1">
      <alignment vertical="center"/>
    </xf>
    <xf numFmtId="0" fontId="0" fillId="0" borderId="0" xfId="0" applyProtection="1">
      <protection hidden="1"/>
    </xf>
    <xf numFmtId="3" fontId="0" fillId="0" borderId="0" xfId="0" applyNumberFormat="1" applyProtection="1">
      <protection locked="0"/>
    </xf>
    <xf numFmtId="0" fontId="0" fillId="0" borderId="0" xfId="0" applyAlignment="1" applyProtection="1">
      <alignment vertical="center"/>
      <protection hidden="1"/>
    </xf>
    <xf numFmtId="0" fontId="0" fillId="0" borderId="0" xfId="0" applyAlignment="1" applyProtection="1">
      <alignment vertical="center" wrapText="1"/>
      <protection hidden="1"/>
    </xf>
    <xf numFmtId="0" fontId="1" fillId="9" borderId="94" xfId="0" applyFont="1" applyFill="1" applyBorder="1" applyProtection="1">
      <protection hidden="1"/>
    </xf>
    <xf numFmtId="0" fontId="0" fillId="9" borderId="94" xfId="0" applyFill="1" applyBorder="1" applyProtection="1">
      <protection hidden="1"/>
    </xf>
    <xf numFmtId="0" fontId="0" fillId="0" borderId="94" xfId="0" applyBorder="1" applyProtection="1">
      <protection hidden="1"/>
    </xf>
    <xf numFmtId="165" fontId="0" fillId="9" borderId="94" xfId="0" applyNumberFormat="1" applyFill="1" applyBorder="1" applyProtection="1">
      <protection hidden="1"/>
    </xf>
    <xf numFmtId="0" fontId="0" fillId="0" borderId="93" xfId="0" applyBorder="1" applyProtection="1">
      <protection hidden="1"/>
    </xf>
    <xf numFmtId="0" fontId="0" fillId="0" borderId="95" xfId="0" applyBorder="1" applyProtection="1">
      <protection hidden="1"/>
    </xf>
    <xf numFmtId="0" fontId="1" fillId="9" borderId="0" xfId="0" applyFont="1" applyFill="1" applyProtection="1">
      <protection hidden="1"/>
    </xf>
    <xf numFmtId="0" fontId="0" fillId="9" borderId="0" xfId="0" applyFill="1" applyProtection="1">
      <protection hidden="1"/>
    </xf>
    <xf numFmtId="165" fontId="0" fillId="9" borderId="0" xfId="0" applyNumberFormat="1" applyFill="1" applyProtection="1">
      <protection hidden="1"/>
    </xf>
    <xf numFmtId="0" fontId="0" fillId="0" borderId="0" xfId="0" applyAlignment="1" applyProtection="1">
      <alignment horizontal="right"/>
      <protection hidden="1"/>
    </xf>
    <xf numFmtId="0" fontId="5" fillId="0" borderId="0" xfId="0" applyFont="1" applyProtection="1">
      <protection hidden="1"/>
    </xf>
    <xf numFmtId="0" fontId="23" fillId="0" borderId="0" xfId="0" applyFont="1" applyProtection="1">
      <protection hidden="1"/>
    </xf>
    <xf numFmtId="0" fontId="1" fillId="7" borderId="0" xfId="0" applyFont="1" applyFill="1" applyAlignment="1" applyProtection="1">
      <alignment horizontal="center"/>
      <protection locked="0"/>
    </xf>
    <xf numFmtId="0" fontId="1" fillId="0" borderId="0" xfId="0" applyFont="1" applyAlignment="1" applyProtection="1">
      <alignment horizontal="center"/>
      <protection hidden="1"/>
    </xf>
    <xf numFmtId="0" fontId="32" fillId="0" borderId="0" xfId="0" applyFont="1" applyAlignment="1">
      <alignment vertical="center"/>
    </xf>
    <xf numFmtId="0" fontId="33" fillId="0" borderId="0" xfId="0" applyFont="1" applyAlignment="1" applyProtection="1">
      <alignment vertical="center"/>
      <protection hidden="1"/>
    </xf>
    <xf numFmtId="0" fontId="0" fillId="5" borderId="0" xfId="0" applyFill="1" applyProtection="1">
      <protection hidden="1"/>
    </xf>
    <xf numFmtId="165" fontId="0" fillId="5" borderId="0" xfId="0" applyNumberFormat="1" applyFill="1" applyProtection="1">
      <protection hidden="1"/>
    </xf>
    <xf numFmtId="0" fontId="0" fillId="0" borderId="0" xfId="0" applyAlignment="1" applyProtection="1">
      <alignment horizontal="center"/>
      <protection hidden="1"/>
    </xf>
    <xf numFmtId="0" fontId="0" fillId="0" borderId="0" xfId="0" applyAlignment="1" applyProtection="1">
      <alignment horizontal="left"/>
      <protection hidden="1"/>
    </xf>
    <xf numFmtId="166" fontId="0" fillId="5" borderId="0" xfId="0" applyNumberFormat="1" applyFill="1" applyProtection="1">
      <protection hidden="1"/>
    </xf>
    <xf numFmtId="0" fontId="9" fillId="5" borderId="0" xfId="0" applyFont="1" applyFill="1" applyProtection="1">
      <protection hidden="1"/>
    </xf>
    <xf numFmtId="0" fontId="6" fillId="0" borderId="0" xfId="0" applyFont="1" applyProtection="1">
      <protection hidden="1"/>
    </xf>
    <xf numFmtId="0" fontId="0" fillId="10" borderId="0" xfId="0" applyFill="1" applyProtection="1">
      <protection hidden="1"/>
    </xf>
    <xf numFmtId="165" fontId="0" fillId="10" borderId="0" xfId="0" applyNumberFormat="1" applyFill="1" applyProtection="1">
      <protection hidden="1"/>
    </xf>
    <xf numFmtId="166" fontId="0" fillId="10" borderId="0" xfId="0" applyNumberFormat="1" applyFill="1" applyProtection="1">
      <protection hidden="1"/>
    </xf>
    <xf numFmtId="0" fontId="9" fillId="10" borderId="0" xfId="0" applyFont="1" applyFill="1" applyProtection="1">
      <protection hidden="1"/>
    </xf>
    <xf numFmtId="167" fontId="0" fillId="10" borderId="0" xfId="0" applyNumberFormat="1" applyFill="1" applyAlignment="1" applyProtection="1">
      <alignment horizontal="center"/>
      <protection hidden="1"/>
    </xf>
    <xf numFmtId="165" fontId="0" fillId="0" borderId="0" xfId="0" applyNumberFormat="1" applyProtection="1">
      <protection hidden="1"/>
    </xf>
    <xf numFmtId="0" fontId="0" fillId="0" borderId="30" xfId="0" applyBorder="1" applyAlignment="1" applyProtection="1">
      <alignment horizontal="center"/>
      <protection hidden="1"/>
    </xf>
    <xf numFmtId="0" fontId="1" fillId="0" borderId="42" xfId="0" applyFont="1" applyBorder="1" applyAlignment="1" applyProtection="1">
      <alignment horizontal="center"/>
      <protection hidden="1"/>
    </xf>
    <xf numFmtId="164" fontId="1" fillId="0" borderId="41" xfId="0" applyNumberFormat="1" applyFont="1" applyBorder="1" applyAlignment="1" applyProtection="1">
      <alignment horizontal="center" wrapText="1"/>
      <protection hidden="1"/>
    </xf>
    <xf numFmtId="164" fontId="1" fillId="0" borderId="46" xfId="0" applyNumberFormat="1" applyFont="1" applyBorder="1" applyAlignment="1" applyProtection="1">
      <alignment horizontal="center" wrapText="1"/>
      <protection hidden="1"/>
    </xf>
    <xf numFmtId="164" fontId="1" fillId="0" borderId="47" xfId="0" applyNumberFormat="1" applyFont="1" applyBorder="1" applyAlignment="1" applyProtection="1">
      <alignment horizontal="center" wrapText="1"/>
      <protection hidden="1"/>
    </xf>
    <xf numFmtId="164" fontId="1" fillId="0" borderId="43" xfId="0" applyNumberFormat="1" applyFont="1" applyBorder="1" applyAlignment="1" applyProtection="1">
      <alignment horizontal="center"/>
      <protection hidden="1"/>
    </xf>
    <xf numFmtId="165" fontId="0" fillId="0" borderId="38" xfId="0" applyNumberFormat="1" applyBorder="1" applyAlignment="1" applyProtection="1">
      <alignment horizontal="center" vertical="center"/>
      <protection hidden="1"/>
    </xf>
    <xf numFmtId="165" fontId="0" fillId="0" borderId="39" xfId="0" applyNumberFormat="1" applyBorder="1" applyAlignment="1" applyProtection="1">
      <alignment horizontal="center" wrapText="1"/>
      <protection hidden="1"/>
    </xf>
    <xf numFmtId="165" fontId="0" fillId="0" borderId="40" xfId="0" applyNumberFormat="1" applyBorder="1" applyAlignment="1" applyProtection="1">
      <alignment horizontal="center" wrapText="1"/>
      <protection hidden="1"/>
    </xf>
    <xf numFmtId="165" fontId="1" fillId="0" borderId="0" xfId="0" applyNumberFormat="1" applyFont="1" applyAlignment="1" applyProtection="1">
      <alignment horizontal="center"/>
      <protection hidden="1"/>
    </xf>
    <xf numFmtId="164" fontId="1" fillId="0" borderId="44" xfId="0" applyNumberFormat="1" applyFont="1" applyBorder="1" applyAlignment="1" applyProtection="1">
      <alignment horizontal="center"/>
      <protection hidden="1"/>
    </xf>
    <xf numFmtId="165" fontId="0" fillId="0" borderId="33" xfId="0" applyNumberFormat="1" applyBorder="1" applyAlignment="1" applyProtection="1">
      <alignment horizontal="center" vertical="center"/>
      <protection hidden="1"/>
    </xf>
    <xf numFmtId="165" fontId="0" fillId="0" borderId="29" xfId="0" applyNumberFormat="1" applyBorder="1" applyAlignment="1" applyProtection="1">
      <alignment horizontal="center" wrapText="1"/>
      <protection hidden="1"/>
    </xf>
    <xf numFmtId="165" fontId="0" fillId="0" borderId="34" xfId="0" applyNumberFormat="1" applyBorder="1" applyAlignment="1" applyProtection="1">
      <alignment horizontal="center" wrapText="1"/>
      <protection hidden="1"/>
    </xf>
    <xf numFmtId="164" fontId="1" fillId="0" borderId="45" xfId="0" applyNumberFormat="1" applyFont="1" applyBorder="1" applyAlignment="1" applyProtection="1">
      <alignment horizontal="center"/>
      <protection hidden="1"/>
    </xf>
    <xf numFmtId="165" fontId="0" fillId="0" borderId="35" xfId="0" applyNumberFormat="1" applyBorder="1" applyAlignment="1" applyProtection="1">
      <alignment horizontal="center" vertical="center"/>
      <protection hidden="1"/>
    </xf>
    <xf numFmtId="165" fontId="0" fillId="0" borderId="36" xfId="0" applyNumberFormat="1" applyBorder="1" applyAlignment="1" applyProtection="1">
      <alignment horizontal="center"/>
      <protection hidden="1"/>
    </xf>
    <xf numFmtId="165" fontId="0" fillId="0" borderId="37" xfId="0" applyNumberFormat="1" applyBorder="1" applyAlignment="1" applyProtection="1">
      <alignment horizontal="center"/>
      <protection hidden="1"/>
    </xf>
    <xf numFmtId="0" fontId="3" fillId="0" borderId="0" xfId="0" applyFont="1" applyProtection="1">
      <protection hidden="1"/>
    </xf>
    <xf numFmtId="165" fontId="1" fillId="3" borderId="8" xfId="0" applyNumberFormat="1" applyFont="1" applyFill="1" applyBorder="1" applyAlignment="1" applyProtection="1">
      <alignment horizontal="center"/>
      <protection hidden="1"/>
    </xf>
    <xf numFmtId="165" fontId="1" fillId="3" borderId="7" xfId="0" applyNumberFormat="1" applyFont="1" applyFill="1" applyBorder="1" applyAlignment="1" applyProtection="1">
      <alignment horizontal="center"/>
      <protection hidden="1"/>
    </xf>
    <xf numFmtId="165" fontId="1" fillId="3" borderId="11" xfId="0" applyNumberFormat="1" applyFont="1" applyFill="1" applyBorder="1" applyAlignment="1" applyProtection="1">
      <alignment horizontal="center"/>
      <protection hidden="1"/>
    </xf>
    <xf numFmtId="165" fontId="1" fillId="3" borderId="16" xfId="0" applyNumberFormat="1" applyFont="1" applyFill="1" applyBorder="1" applyAlignment="1" applyProtection="1">
      <alignment horizontal="center"/>
      <protection hidden="1"/>
    </xf>
    <xf numFmtId="165" fontId="0" fillId="0" borderId="23" xfId="0" applyNumberFormat="1" applyBorder="1" applyAlignment="1" applyProtection="1">
      <alignment horizontal="center"/>
      <protection hidden="1"/>
    </xf>
    <xf numFmtId="165" fontId="0" fillId="0" borderId="24" xfId="0" applyNumberFormat="1" applyBorder="1" applyAlignment="1" applyProtection="1">
      <alignment horizontal="center"/>
      <protection hidden="1"/>
    </xf>
    <xf numFmtId="165" fontId="0" fillId="0" borderId="25" xfId="0" applyNumberFormat="1" applyBorder="1" applyAlignment="1" applyProtection="1">
      <alignment horizontal="center"/>
      <protection hidden="1"/>
    </xf>
    <xf numFmtId="165" fontId="1" fillId="3" borderId="17" xfId="0" applyNumberFormat="1" applyFont="1" applyFill="1" applyBorder="1" applyAlignment="1" applyProtection="1">
      <alignment horizontal="center"/>
      <protection hidden="1"/>
    </xf>
    <xf numFmtId="165" fontId="0" fillId="0" borderId="17" xfId="0" applyNumberFormat="1" applyBorder="1" applyAlignment="1" applyProtection="1">
      <alignment horizontal="center"/>
      <protection hidden="1"/>
    </xf>
    <xf numFmtId="165" fontId="0" fillId="0" borderId="12" xfId="0" applyNumberFormat="1" applyBorder="1" applyAlignment="1" applyProtection="1">
      <alignment horizontal="center"/>
      <protection hidden="1"/>
    </xf>
    <xf numFmtId="165" fontId="0" fillId="0" borderId="13" xfId="0" applyNumberFormat="1" applyBorder="1" applyAlignment="1" applyProtection="1">
      <alignment horizontal="center"/>
      <protection hidden="1"/>
    </xf>
    <xf numFmtId="165" fontId="1" fillId="3" borderId="18" xfId="0" applyNumberFormat="1" applyFont="1" applyFill="1" applyBorder="1" applyAlignment="1" applyProtection="1">
      <alignment horizontal="center"/>
      <protection hidden="1"/>
    </xf>
    <xf numFmtId="165" fontId="0" fillId="0" borderId="18" xfId="0" applyNumberFormat="1" applyBorder="1" applyAlignment="1" applyProtection="1">
      <alignment horizontal="center"/>
      <protection hidden="1"/>
    </xf>
    <xf numFmtId="165" fontId="0" fillId="0" borderId="14" xfId="0" applyNumberFormat="1" applyBorder="1" applyAlignment="1" applyProtection="1">
      <alignment horizontal="center"/>
      <protection hidden="1"/>
    </xf>
    <xf numFmtId="165" fontId="0" fillId="0" borderId="15" xfId="0" applyNumberFormat="1" applyBorder="1" applyAlignment="1" applyProtection="1">
      <alignment horizontal="center"/>
      <protection hidden="1"/>
    </xf>
    <xf numFmtId="165" fontId="1" fillId="3" borderId="22" xfId="0" applyNumberFormat="1" applyFont="1" applyFill="1" applyBorder="1" applyAlignment="1" applyProtection="1">
      <alignment horizontal="center"/>
      <protection hidden="1"/>
    </xf>
    <xf numFmtId="165" fontId="1" fillId="3" borderId="20" xfId="0" applyNumberFormat="1" applyFont="1" applyFill="1" applyBorder="1" applyAlignment="1" applyProtection="1">
      <alignment horizontal="center"/>
      <protection hidden="1"/>
    </xf>
    <xf numFmtId="165" fontId="1" fillId="3" borderId="21" xfId="0" applyNumberFormat="1" applyFont="1" applyFill="1" applyBorder="1" applyAlignment="1" applyProtection="1">
      <alignment horizontal="center"/>
      <protection hidden="1"/>
    </xf>
    <xf numFmtId="165" fontId="9" fillId="0" borderId="0" xfId="1" applyNumberFormat="1" applyAlignment="1">
      <alignment horizontal="center"/>
    </xf>
    <xf numFmtId="0" fontId="34" fillId="0" borderId="110" xfId="0"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34" fillId="0" borderId="74" xfId="0"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27" fillId="0" borderId="102"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60"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84"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103"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29"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74"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104"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105"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81"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108"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109"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27" fillId="0" borderId="79" xfId="0" applyFont="1" applyBorder="1" applyAlignment="1" applyProtection="1">
      <alignment vertical="center"/>
      <protection locked="0" hidden="1"/>
      <extLst>
        <ext xmlns:xfpb="http://schemas.microsoft.com/office/spreadsheetml/2022/featurepropertybag" uri="{C7286773-470A-42A8-94C5-96B5CB345126}">
          <xfpb:xfComplement i="0"/>
        </ext>
      </extLst>
    </xf>
    <xf numFmtId="0" fontId="12" fillId="7" borderId="82" xfId="0" applyFont="1" applyFill="1" applyBorder="1" applyAlignment="1" applyProtection="1">
      <alignment vertical="center"/>
      <protection hidden="1"/>
    </xf>
    <xf numFmtId="0" fontId="12" fillId="7" borderId="85" xfId="0" applyFont="1" applyFill="1" applyBorder="1" applyAlignment="1" applyProtection="1">
      <alignment vertical="center"/>
      <protection hidden="1"/>
    </xf>
    <xf numFmtId="0" fontId="12" fillId="7" borderId="88" xfId="0" applyFont="1" applyFill="1" applyBorder="1" applyAlignment="1" applyProtection="1">
      <alignment vertical="center"/>
      <protection hidden="1"/>
    </xf>
    <xf numFmtId="0" fontId="12" fillId="7" borderId="85" xfId="0" applyFont="1" applyFill="1" applyBorder="1" applyAlignment="1" applyProtection="1">
      <alignment vertical="center" wrapText="1"/>
      <protection hidden="1"/>
    </xf>
    <xf numFmtId="0" fontId="12" fillId="7" borderId="88" xfId="0" applyFont="1" applyFill="1" applyBorder="1" applyAlignment="1" applyProtection="1">
      <alignment vertical="center" wrapText="1"/>
      <protection hidden="1"/>
    </xf>
    <xf numFmtId="0" fontId="28" fillId="7" borderId="86" xfId="0" applyFont="1" applyFill="1" applyBorder="1" applyAlignment="1" applyProtection="1">
      <alignment horizontal="center" vertical="center"/>
      <protection hidden="1"/>
    </xf>
    <xf numFmtId="3" fontId="28" fillId="7" borderId="77" xfId="0" applyNumberFormat="1" applyFont="1" applyFill="1" applyBorder="1" applyAlignment="1" applyProtection="1">
      <alignment horizontal="center" vertical="center"/>
      <protection hidden="1"/>
    </xf>
    <xf numFmtId="165" fontId="28" fillId="0" borderId="73" xfId="0" applyNumberFormat="1" applyFont="1" applyBorder="1" applyAlignment="1" applyProtection="1">
      <alignment horizontal="center" vertical="center"/>
      <protection hidden="1"/>
    </xf>
    <xf numFmtId="165" fontId="28" fillId="0" borderId="106" xfId="0" applyNumberFormat="1" applyFont="1" applyBorder="1" applyAlignment="1" applyProtection="1">
      <alignment horizontal="center" vertical="center"/>
      <protection hidden="1"/>
    </xf>
    <xf numFmtId="165" fontId="28" fillId="0" borderId="107" xfId="0" applyNumberFormat="1" applyFont="1" applyBorder="1" applyAlignment="1" applyProtection="1">
      <alignment horizontal="center" vertical="center"/>
      <protection hidden="1"/>
    </xf>
    <xf numFmtId="165" fontId="26" fillId="0" borderId="76" xfId="0" applyNumberFormat="1" applyFont="1" applyBorder="1" applyAlignment="1" applyProtection="1">
      <alignment horizontal="center" vertical="center"/>
      <protection hidden="1"/>
    </xf>
    <xf numFmtId="165" fontId="26" fillId="0" borderId="81" xfId="0" applyNumberFormat="1" applyFont="1" applyBorder="1" applyAlignment="1" applyProtection="1">
      <alignment horizontal="center" vertical="center"/>
      <protection hidden="1"/>
    </xf>
    <xf numFmtId="0" fontId="34" fillId="0" borderId="86" xfId="0" applyFont="1" applyBorder="1" applyAlignment="1" applyProtection="1">
      <alignment horizontal="center" vertical="top"/>
      <protection locked="0" hidden="1"/>
      <extLst>
        <ext xmlns:xfpb="http://schemas.microsoft.com/office/spreadsheetml/2022/featurepropertybag" uri="{C7286773-470A-42A8-94C5-96B5CB345126}">
          <xfpb:xfComplement i="0"/>
        </ext>
      </extLst>
    </xf>
    <xf numFmtId="0" fontId="34" fillId="0" borderId="81" xfId="0" applyFont="1" applyBorder="1" applyAlignment="1" applyProtection="1">
      <alignment horizontal="center" vertical="top"/>
      <protection locked="0" hidden="1"/>
      <extLst>
        <ext xmlns:xfpb="http://schemas.microsoft.com/office/spreadsheetml/2022/featurepropertybag" uri="{C7286773-470A-42A8-94C5-96B5CB345126}">
          <xfpb:xfComplement i="0"/>
        </ext>
      </extLst>
    </xf>
    <xf numFmtId="0" fontId="28" fillId="7" borderId="77" xfId="0" applyFont="1" applyFill="1" applyBorder="1" applyAlignment="1" applyProtection="1">
      <alignment horizontal="center" vertical="center"/>
      <protection hidden="1"/>
    </xf>
    <xf numFmtId="0" fontId="28" fillId="0" borderId="79" xfId="0" applyFont="1" applyBorder="1" applyAlignment="1" applyProtection="1">
      <alignment horizontal="center" vertical="center"/>
      <protection hidden="1"/>
    </xf>
    <xf numFmtId="165" fontId="26" fillId="0" borderId="74" xfId="0" applyNumberFormat="1" applyFont="1" applyBorder="1" applyAlignment="1" applyProtection="1">
      <alignment horizontal="center" vertical="center"/>
      <protection hidden="1"/>
    </xf>
    <xf numFmtId="0" fontId="0" fillId="0" borderId="0" xfId="0" applyAlignment="1" applyProtection="1">
      <alignment horizontal="left" wrapText="1"/>
      <protection hidden="1"/>
    </xf>
    <xf numFmtId="0" fontId="34" fillId="0" borderId="73" xfId="0" applyFont="1" applyBorder="1" applyAlignment="1" applyProtection="1">
      <alignment horizontal="right" vertical="top"/>
      <protection locked="0" hidden="1"/>
      <extLst>
        <ext xmlns:xfpb="http://schemas.microsoft.com/office/spreadsheetml/2022/featurepropertybag" uri="{C7286773-470A-42A8-94C5-96B5CB345126}">
          <xfpb:xfComplement i="0"/>
        </ext>
      </extLst>
    </xf>
    <xf numFmtId="0" fontId="0" fillId="0" borderId="0" xfId="0" applyProtection="1">
      <protection locked="0"/>
    </xf>
    <xf numFmtId="0" fontId="12" fillId="0" borderId="97" xfId="0" applyFont="1" applyBorder="1" applyAlignment="1" applyProtection="1">
      <alignment horizontal="right" vertical="center" wrapText="1"/>
      <protection locked="0"/>
    </xf>
    <xf numFmtId="0" fontId="26" fillId="0" borderId="84" xfId="0" applyFont="1" applyBorder="1" applyAlignment="1" applyProtection="1">
      <alignment horizontal="center" vertical="center"/>
      <protection locked="0"/>
    </xf>
    <xf numFmtId="0" fontId="26" fillId="0" borderId="74" xfId="0" applyFont="1" applyBorder="1" applyAlignment="1" applyProtection="1">
      <alignment horizontal="center" vertical="center"/>
      <protection locked="0"/>
    </xf>
    <xf numFmtId="0" fontId="26" fillId="0" borderId="90" xfId="0" applyFont="1" applyBorder="1" applyAlignment="1" applyProtection="1">
      <alignment horizontal="center" vertical="center"/>
      <protection locked="0"/>
    </xf>
    <xf numFmtId="0" fontId="26" fillId="0" borderId="92" xfId="0" applyFont="1" applyBorder="1" applyAlignment="1" applyProtection="1">
      <alignment horizontal="center" vertical="center"/>
      <protection locked="0"/>
    </xf>
    <xf numFmtId="0" fontId="26" fillId="0" borderId="75" xfId="0" applyFont="1" applyBorder="1" applyAlignment="1" applyProtection="1">
      <alignment horizontal="center" vertical="center"/>
      <protection locked="0"/>
    </xf>
    <xf numFmtId="0" fontId="26" fillId="0" borderId="81" xfId="0" applyFont="1" applyBorder="1" applyAlignment="1" applyProtection="1">
      <alignment horizontal="center" vertical="center"/>
      <protection locked="0"/>
    </xf>
    <xf numFmtId="0" fontId="19" fillId="0" borderId="0" xfId="0" applyFont="1" applyAlignment="1" applyProtection="1">
      <alignment vertical="top"/>
      <protection hidden="1"/>
    </xf>
    <xf numFmtId="0" fontId="0" fillId="0" borderId="0" xfId="0" applyAlignment="1" applyProtection="1">
      <alignment vertical="top"/>
      <protection hidden="1"/>
    </xf>
    <xf numFmtId="164" fontId="0" fillId="0" borderId="0" xfId="0" applyNumberFormat="1" applyProtection="1">
      <protection hidden="1"/>
    </xf>
    <xf numFmtId="0" fontId="0" fillId="0" borderId="0" xfId="0" applyAlignment="1" applyProtection="1">
      <alignment horizontal="center" vertical="center"/>
      <protection hidden="1"/>
    </xf>
    <xf numFmtId="0" fontId="26" fillId="0" borderId="0" xfId="0" applyFont="1" applyAlignment="1" applyProtection="1">
      <alignment vertical="center"/>
      <protection hidden="1"/>
    </xf>
    <xf numFmtId="165" fontId="0" fillId="0" borderId="0" xfId="0" applyNumberFormat="1" applyAlignment="1" applyProtection="1">
      <alignment horizontal="left" vertical="center" wrapText="1"/>
      <protection hidden="1"/>
    </xf>
    <xf numFmtId="0" fontId="26" fillId="0" borderId="92" xfId="0" applyFont="1" applyBorder="1" applyAlignment="1" applyProtection="1">
      <alignment vertical="center"/>
      <protection hidden="1"/>
    </xf>
    <xf numFmtId="0" fontId="5" fillId="0" borderId="73" xfId="0" applyFont="1" applyBorder="1" applyAlignment="1" applyProtection="1">
      <alignment vertical="center"/>
      <protection hidden="1"/>
    </xf>
    <xf numFmtId="3" fontId="22" fillId="0" borderId="73" xfId="0" applyNumberFormat="1" applyFont="1" applyBorder="1" applyAlignment="1" applyProtection="1">
      <alignment horizontal="center" vertical="center"/>
      <protection hidden="1"/>
    </xf>
    <xf numFmtId="165" fontId="5" fillId="0" borderId="78" xfId="0" applyNumberFormat="1" applyFont="1" applyBorder="1" applyAlignment="1" applyProtection="1">
      <alignment horizontal="center" vertical="center"/>
      <protection hidden="1"/>
    </xf>
    <xf numFmtId="0" fontId="19" fillId="0" borderId="0" xfId="0" applyFont="1" applyProtection="1">
      <protection hidden="1"/>
    </xf>
    <xf numFmtId="0" fontId="7" fillId="0" borderId="0" xfId="0" applyFont="1" applyProtection="1">
      <protection hidden="1"/>
    </xf>
    <xf numFmtId="0" fontId="34" fillId="0" borderId="73" xfId="0" applyFont="1" applyBorder="1" applyAlignment="1" applyProtection="1">
      <alignment vertical="top"/>
      <protection hidden="1"/>
    </xf>
    <xf numFmtId="14" fontId="11" fillId="0" borderId="100" xfId="0" applyNumberFormat="1" applyFont="1" applyBorder="1" applyAlignment="1" applyProtection="1">
      <alignment horizontal="center" vertical="center"/>
      <protection hidden="1"/>
    </xf>
    <xf numFmtId="14" fontId="11" fillId="0" borderId="101" xfId="0" applyNumberFormat="1" applyFont="1" applyBorder="1" applyAlignment="1" applyProtection="1">
      <alignment horizontal="center" vertical="center"/>
      <protection hidden="1"/>
    </xf>
    <xf numFmtId="0" fontId="32" fillId="0" borderId="0" xfId="0" applyFont="1" applyAlignment="1" applyProtection="1">
      <alignment vertical="center"/>
      <protection hidden="1"/>
    </xf>
    <xf numFmtId="0" fontId="18" fillId="0" borderId="0" xfId="0" applyFont="1" applyAlignment="1" applyProtection="1">
      <alignment vertical="top"/>
      <protection hidden="1"/>
    </xf>
    <xf numFmtId="0" fontId="26" fillId="0" borderId="0" xfId="0" applyFont="1" applyAlignment="1" applyProtection="1">
      <alignment vertical="center" wrapText="1"/>
      <protection hidden="1"/>
    </xf>
    <xf numFmtId="0" fontId="7" fillId="7" borderId="77" xfId="0" applyFont="1" applyFill="1" applyBorder="1" applyAlignment="1" applyProtection="1">
      <alignment horizontal="center" vertical="center"/>
      <protection hidden="1"/>
    </xf>
    <xf numFmtId="0" fontId="7" fillId="7" borderId="78" xfId="0" applyFont="1" applyFill="1" applyBorder="1" applyAlignment="1" applyProtection="1">
      <alignment horizontal="center" vertical="center"/>
      <protection hidden="1"/>
    </xf>
    <xf numFmtId="0" fontId="7" fillId="7" borderId="79" xfId="0" applyFont="1" applyFill="1" applyBorder="1" applyAlignment="1" applyProtection="1">
      <alignment horizontal="center" vertical="center"/>
      <protection hidden="1"/>
    </xf>
    <xf numFmtId="165" fontId="31" fillId="0" borderId="91" xfId="0" applyNumberFormat="1" applyFont="1" applyBorder="1" applyAlignment="1" applyProtection="1">
      <alignment horizontal="center" vertical="center"/>
      <protection hidden="1"/>
    </xf>
    <xf numFmtId="165" fontId="31" fillId="0" borderId="99" xfId="0" applyNumberFormat="1" applyFont="1" applyBorder="1" applyAlignment="1" applyProtection="1">
      <alignment horizontal="center" vertical="center"/>
      <protection hidden="1"/>
    </xf>
    <xf numFmtId="165" fontId="31" fillId="0" borderId="92" xfId="0" applyNumberFormat="1" applyFont="1" applyBorder="1" applyAlignment="1" applyProtection="1">
      <alignment horizontal="center" vertical="center"/>
      <protection hidden="1"/>
    </xf>
    <xf numFmtId="165" fontId="31" fillId="0" borderId="86" xfId="0" applyNumberFormat="1" applyFont="1" applyBorder="1" applyAlignment="1" applyProtection="1">
      <alignment horizontal="center" vertical="center"/>
      <protection hidden="1"/>
    </xf>
    <xf numFmtId="165" fontId="31" fillId="0" borderId="73" xfId="0" applyNumberFormat="1" applyFont="1" applyBorder="1" applyAlignment="1" applyProtection="1">
      <alignment horizontal="center" vertical="center"/>
      <protection hidden="1"/>
    </xf>
    <xf numFmtId="165" fontId="31" fillId="0" borderId="81" xfId="0" applyNumberFormat="1" applyFont="1" applyBorder="1" applyAlignment="1" applyProtection="1">
      <alignment horizontal="center" vertical="center"/>
      <protection hidden="1"/>
    </xf>
    <xf numFmtId="0" fontId="28" fillId="7" borderId="87" xfId="0" applyFont="1" applyFill="1" applyBorder="1" applyAlignment="1" applyProtection="1">
      <alignment horizontal="left" vertical="center" wrapText="1"/>
      <protection hidden="1"/>
    </xf>
    <xf numFmtId="0" fontId="28" fillId="7" borderId="74" xfId="0" applyFont="1" applyFill="1" applyBorder="1" applyAlignment="1" applyProtection="1">
      <alignment horizontal="left" vertical="center" wrapText="1"/>
      <protection hidden="1"/>
    </xf>
    <xf numFmtId="0" fontId="28" fillId="7" borderId="89" xfId="0" applyFont="1" applyFill="1" applyBorder="1" applyAlignment="1" applyProtection="1">
      <alignment horizontal="left" vertical="center" wrapText="1"/>
      <protection hidden="1"/>
    </xf>
    <xf numFmtId="0" fontId="28" fillId="7" borderId="90" xfId="0" applyFont="1" applyFill="1" applyBorder="1" applyAlignment="1" applyProtection="1">
      <alignment horizontal="left" vertical="center" wrapText="1"/>
      <protection hidden="1"/>
    </xf>
    <xf numFmtId="165" fontId="26" fillId="0" borderId="87" xfId="0" applyNumberFormat="1" applyFont="1" applyBorder="1" applyAlignment="1" applyProtection="1">
      <alignment horizontal="center" vertical="center"/>
      <protection hidden="1"/>
    </xf>
    <xf numFmtId="165" fontId="26" fillId="0" borderId="74" xfId="0" applyNumberFormat="1" applyFont="1" applyBorder="1" applyAlignment="1" applyProtection="1">
      <alignment horizontal="center" vertical="center"/>
      <protection hidden="1"/>
    </xf>
    <xf numFmtId="165" fontId="26" fillId="0" borderId="89" xfId="0" applyNumberFormat="1" applyFont="1" applyBorder="1" applyAlignment="1" applyProtection="1">
      <alignment horizontal="center" vertical="center" wrapText="1"/>
      <protection hidden="1"/>
    </xf>
    <xf numFmtId="165" fontId="26" fillId="0" borderId="90" xfId="0" applyNumberFormat="1" applyFont="1" applyBorder="1" applyAlignment="1" applyProtection="1">
      <alignment horizontal="center" vertical="center" wrapText="1"/>
      <protection hidden="1"/>
    </xf>
    <xf numFmtId="165" fontId="28" fillId="0" borderId="86" xfId="0" applyNumberFormat="1" applyFont="1" applyBorder="1" applyAlignment="1" applyProtection="1">
      <alignment horizontal="center" vertical="center"/>
      <protection hidden="1"/>
    </xf>
    <xf numFmtId="165" fontId="28" fillId="0" borderId="81" xfId="0" applyNumberFormat="1" applyFont="1" applyBorder="1" applyAlignment="1" applyProtection="1">
      <alignment horizontal="center" vertical="center"/>
      <protection hidden="1"/>
    </xf>
    <xf numFmtId="0" fontId="28" fillId="0" borderId="77" xfId="0" applyFont="1" applyBorder="1" applyAlignment="1" applyProtection="1">
      <alignment horizontal="center" vertical="center"/>
      <protection hidden="1"/>
    </xf>
    <xf numFmtId="0" fontId="28" fillId="0" borderId="79" xfId="0" applyFont="1" applyBorder="1" applyAlignment="1" applyProtection="1">
      <alignment horizontal="center" vertical="center"/>
      <protection hidden="1"/>
    </xf>
    <xf numFmtId="165" fontId="26" fillId="0" borderId="83" xfId="0" applyNumberFormat="1" applyFont="1" applyBorder="1" applyAlignment="1" applyProtection="1">
      <alignment horizontal="center" vertical="center"/>
      <protection hidden="1"/>
    </xf>
    <xf numFmtId="165" fontId="26" fillId="0" borderId="84" xfId="0" applyNumberFormat="1" applyFont="1" applyBorder="1" applyAlignment="1" applyProtection="1">
      <alignment horizontal="center" vertical="center"/>
      <protection hidden="1"/>
    </xf>
    <xf numFmtId="165" fontId="28" fillId="7" borderId="91" xfId="0" applyNumberFormat="1" applyFont="1" applyFill="1" applyBorder="1" applyAlignment="1" applyProtection="1">
      <alignment horizontal="center" vertical="center" wrapText="1"/>
      <protection hidden="1"/>
    </xf>
    <xf numFmtId="165" fontId="28" fillId="7" borderId="92" xfId="0" applyNumberFormat="1" applyFont="1" applyFill="1" applyBorder="1" applyAlignment="1" applyProtection="1">
      <alignment horizontal="center" vertical="center" wrapText="1"/>
      <protection hidden="1"/>
    </xf>
    <xf numFmtId="165" fontId="28" fillId="7" borderId="86" xfId="0" applyNumberFormat="1" applyFont="1" applyFill="1" applyBorder="1" applyAlignment="1" applyProtection="1">
      <alignment horizontal="center" vertical="center" wrapText="1"/>
      <protection hidden="1"/>
    </xf>
    <xf numFmtId="165" fontId="28" fillId="7" borderId="81" xfId="0" applyNumberFormat="1" applyFont="1" applyFill="1" applyBorder="1" applyAlignment="1" applyProtection="1">
      <alignment horizontal="center" vertical="center" wrapText="1"/>
      <protection hidden="1"/>
    </xf>
    <xf numFmtId="0" fontId="28" fillId="7" borderId="77" xfId="0" applyFont="1" applyFill="1" applyBorder="1" applyAlignment="1" applyProtection="1">
      <alignment horizontal="center" vertical="center"/>
      <protection hidden="1"/>
    </xf>
    <xf numFmtId="0" fontId="28" fillId="7" borderId="78" xfId="0" applyFont="1" applyFill="1" applyBorder="1" applyAlignment="1" applyProtection="1">
      <alignment horizontal="center" vertical="center"/>
      <protection hidden="1"/>
    </xf>
    <xf numFmtId="0" fontId="28" fillId="7" borderId="79" xfId="0" applyFont="1" applyFill="1" applyBorder="1" applyAlignment="1" applyProtection="1">
      <alignment horizontal="center" vertical="center"/>
      <protection hidden="1"/>
    </xf>
    <xf numFmtId="165" fontId="28" fillId="0" borderId="67" xfId="0" applyNumberFormat="1" applyFont="1" applyBorder="1" applyAlignment="1" applyProtection="1">
      <alignment horizontal="center" vertical="center"/>
      <protection hidden="1"/>
    </xf>
    <xf numFmtId="165" fontId="28" fillId="0" borderId="75" xfId="0" applyNumberFormat="1" applyFont="1" applyBorder="1" applyAlignment="1" applyProtection="1">
      <alignment horizontal="center" vertical="center"/>
      <protection hidden="1"/>
    </xf>
    <xf numFmtId="165" fontId="28" fillId="0" borderId="100" xfId="0" applyNumberFormat="1" applyFont="1" applyBorder="1" applyAlignment="1" applyProtection="1">
      <alignment horizontal="center" vertical="center"/>
      <protection hidden="1"/>
    </xf>
    <xf numFmtId="165" fontId="28" fillId="0" borderId="101" xfId="0" applyNumberFormat="1" applyFont="1" applyBorder="1" applyAlignment="1" applyProtection="1">
      <alignment horizontal="center" vertical="center"/>
      <protection hidden="1"/>
    </xf>
    <xf numFmtId="0" fontId="26" fillId="0" borderId="0" xfId="0" applyFont="1" applyAlignment="1" applyProtection="1">
      <alignment horizontal="left" vertical="center" wrapText="1"/>
      <protection hidden="1"/>
    </xf>
    <xf numFmtId="0" fontId="26" fillId="7" borderId="77" xfId="0" applyFont="1" applyFill="1" applyBorder="1" applyAlignment="1" applyProtection="1">
      <alignment horizontal="center" vertical="center"/>
      <protection hidden="1"/>
    </xf>
    <xf numFmtId="0" fontId="26" fillId="7" borderId="79" xfId="0" applyFont="1" applyFill="1" applyBorder="1" applyAlignment="1" applyProtection="1">
      <alignment horizontal="center" vertical="center"/>
      <protection hidden="1"/>
    </xf>
    <xf numFmtId="0" fontId="28" fillId="7" borderId="83" xfId="0" applyFont="1" applyFill="1" applyBorder="1" applyAlignment="1" applyProtection="1">
      <alignment horizontal="left" vertical="center" wrapText="1"/>
      <protection hidden="1"/>
    </xf>
    <xf numFmtId="0" fontId="28" fillId="7" borderId="84" xfId="0" applyFont="1" applyFill="1" applyBorder="1" applyAlignment="1" applyProtection="1">
      <alignment horizontal="left" vertical="center" wrapText="1"/>
      <protection hidden="1"/>
    </xf>
    <xf numFmtId="165" fontId="28" fillId="0" borderId="89" xfId="0" applyNumberFormat="1" applyFont="1" applyBorder="1" applyAlignment="1" applyProtection="1">
      <alignment horizontal="center" vertical="center"/>
      <protection hidden="1"/>
    </xf>
    <xf numFmtId="165" fontId="28" fillId="0" borderId="90" xfId="0" applyNumberFormat="1" applyFont="1" applyBorder="1" applyAlignment="1" applyProtection="1">
      <alignment horizontal="center" vertical="center"/>
      <protection hidden="1"/>
    </xf>
    <xf numFmtId="165" fontId="28" fillId="0" borderId="87" xfId="0" applyNumberFormat="1" applyFont="1" applyBorder="1" applyAlignment="1" applyProtection="1">
      <alignment horizontal="center" vertical="center"/>
      <protection hidden="1"/>
    </xf>
    <xf numFmtId="165" fontId="28" fillId="0" borderId="74" xfId="0" applyNumberFormat="1" applyFont="1" applyBorder="1" applyAlignment="1" applyProtection="1">
      <alignment horizontal="center" vertical="center"/>
      <protection hidden="1"/>
    </xf>
    <xf numFmtId="165" fontId="28" fillId="0" borderId="0" xfId="0" applyNumberFormat="1" applyFont="1" applyAlignment="1" applyProtection="1">
      <alignment horizontal="left" vertical="center"/>
      <protection hidden="1"/>
    </xf>
    <xf numFmtId="165" fontId="26" fillId="0" borderId="0" xfId="0" applyNumberFormat="1" applyFont="1" applyAlignment="1" applyProtection="1">
      <alignment horizontal="left" vertical="top" wrapText="1"/>
      <protection hidden="1"/>
    </xf>
    <xf numFmtId="165" fontId="26" fillId="0" borderId="0" xfId="0" quotePrefix="1" applyNumberFormat="1" applyFont="1" applyAlignment="1" applyProtection="1">
      <alignment horizontal="left" vertical="top" wrapText="1"/>
      <protection hidden="1"/>
    </xf>
    <xf numFmtId="0" fontId="26" fillId="7" borderId="89" xfId="0" applyFont="1" applyFill="1" applyBorder="1" applyAlignment="1" applyProtection="1">
      <alignment horizontal="center" vertical="center"/>
      <protection hidden="1"/>
    </xf>
    <xf numFmtId="0" fontId="26" fillId="7" borderId="90" xfId="0" applyFont="1" applyFill="1" applyBorder="1" applyAlignment="1" applyProtection="1">
      <alignment horizontal="center" vertical="center"/>
      <protection hidden="1"/>
    </xf>
    <xf numFmtId="0" fontId="26" fillId="7" borderId="83" xfId="0" applyFont="1" applyFill="1" applyBorder="1" applyAlignment="1" applyProtection="1">
      <alignment horizontal="center" vertical="center"/>
      <protection hidden="1"/>
    </xf>
    <xf numFmtId="0" fontId="26" fillId="7" borderId="84" xfId="0" applyFont="1" applyFill="1" applyBorder="1" applyAlignment="1" applyProtection="1">
      <alignment horizontal="center" vertical="center"/>
      <protection hidden="1"/>
    </xf>
    <xf numFmtId="0" fontId="26" fillId="7" borderId="87" xfId="0" applyFont="1" applyFill="1" applyBorder="1" applyAlignment="1" applyProtection="1">
      <alignment horizontal="center" vertical="center"/>
      <protection hidden="1"/>
    </xf>
    <xf numFmtId="0" fontId="26" fillId="7" borderId="74" xfId="0" applyFont="1" applyFill="1" applyBorder="1" applyAlignment="1" applyProtection="1">
      <alignment horizontal="center" vertical="center"/>
      <protection hidden="1"/>
    </xf>
    <xf numFmtId="165" fontId="26" fillId="7" borderId="91" xfId="0" applyNumberFormat="1" applyFont="1" applyFill="1" applyBorder="1" applyAlignment="1" applyProtection="1">
      <alignment horizontal="center" vertical="center"/>
      <protection hidden="1"/>
    </xf>
    <xf numFmtId="165" fontId="26" fillId="7" borderId="67" xfId="0" applyNumberFormat="1" applyFont="1" applyFill="1" applyBorder="1" applyAlignment="1" applyProtection="1">
      <alignment horizontal="center" vertical="center"/>
      <protection hidden="1"/>
    </xf>
    <xf numFmtId="165" fontId="26" fillId="7" borderId="86" xfId="0" applyNumberFormat="1" applyFont="1" applyFill="1" applyBorder="1" applyAlignment="1" applyProtection="1">
      <alignment horizontal="center" vertical="center"/>
      <protection hidden="1"/>
    </xf>
    <xf numFmtId="165" fontId="26" fillId="7" borderId="83" xfId="0" applyNumberFormat="1" applyFont="1" applyFill="1" applyBorder="1" applyAlignment="1" applyProtection="1">
      <alignment horizontal="center" vertical="center"/>
      <protection hidden="1"/>
    </xf>
    <xf numFmtId="165" fontId="26" fillId="7" borderId="84" xfId="0" applyNumberFormat="1" applyFont="1" applyFill="1" applyBorder="1" applyAlignment="1" applyProtection="1">
      <alignment horizontal="center" vertical="center"/>
      <protection hidden="1"/>
    </xf>
    <xf numFmtId="165" fontId="26" fillId="7" borderId="87" xfId="0" applyNumberFormat="1" applyFont="1" applyFill="1" applyBorder="1" applyAlignment="1" applyProtection="1">
      <alignment horizontal="center" vertical="center"/>
      <protection hidden="1"/>
    </xf>
    <xf numFmtId="165" fontId="26" fillId="7" borderId="74" xfId="0" applyNumberFormat="1" applyFont="1" applyFill="1" applyBorder="1" applyAlignment="1" applyProtection="1">
      <alignment horizontal="center" vertical="center"/>
      <protection hidden="1"/>
    </xf>
    <xf numFmtId="165" fontId="26" fillId="7" borderId="81" xfId="0" applyNumberFormat="1" applyFont="1" applyFill="1" applyBorder="1" applyAlignment="1" applyProtection="1">
      <alignment horizontal="center" vertical="center"/>
      <protection hidden="1"/>
    </xf>
    <xf numFmtId="165" fontId="28" fillId="7" borderId="86" xfId="0" applyNumberFormat="1" applyFont="1" applyFill="1" applyBorder="1" applyAlignment="1" applyProtection="1">
      <alignment horizontal="center" vertical="center"/>
      <protection hidden="1"/>
    </xf>
    <xf numFmtId="165" fontId="28" fillId="7" borderId="81" xfId="0" applyNumberFormat="1" applyFont="1" applyFill="1" applyBorder="1" applyAlignment="1" applyProtection="1">
      <alignment horizontal="center" vertical="center"/>
      <protection hidden="1"/>
    </xf>
    <xf numFmtId="165" fontId="24" fillId="7" borderId="77" xfId="0" applyNumberFormat="1" applyFont="1" applyFill="1" applyBorder="1" applyAlignment="1" applyProtection="1">
      <alignment horizontal="center" vertical="center"/>
      <protection hidden="1"/>
    </xf>
    <xf numFmtId="165" fontId="24" fillId="7" borderId="78" xfId="0" applyNumberFormat="1" applyFont="1" applyFill="1" applyBorder="1" applyAlignment="1" applyProtection="1">
      <alignment horizontal="center" vertical="center"/>
      <protection hidden="1"/>
    </xf>
    <xf numFmtId="165" fontId="24" fillId="7" borderId="79" xfId="0" applyNumberFormat="1" applyFont="1" applyFill="1" applyBorder="1" applyAlignment="1" applyProtection="1">
      <alignment horizontal="center" vertical="center"/>
      <protection hidden="1"/>
    </xf>
    <xf numFmtId="165" fontId="24" fillId="0" borderId="77" xfId="0" applyNumberFormat="1" applyFont="1" applyBorder="1" applyAlignment="1" applyProtection="1">
      <alignment horizontal="center" vertical="center" wrapText="1"/>
      <protection hidden="1"/>
    </xf>
    <xf numFmtId="165" fontId="24" fillId="0" borderId="78" xfId="0" applyNumberFormat="1" applyFont="1" applyBorder="1" applyAlignment="1" applyProtection="1">
      <alignment horizontal="center" vertical="center" wrapText="1"/>
      <protection hidden="1"/>
    </xf>
    <xf numFmtId="165" fontId="24" fillId="0" borderId="79" xfId="0" applyNumberFormat="1" applyFont="1" applyBorder="1" applyAlignment="1" applyProtection="1">
      <alignment horizontal="center" vertical="center" wrapText="1"/>
      <protection hidden="1"/>
    </xf>
    <xf numFmtId="165" fontId="26" fillId="7" borderId="100" xfId="0" applyNumberFormat="1" applyFont="1" applyFill="1" applyBorder="1" applyAlignment="1" applyProtection="1">
      <alignment horizontal="center" vertical="center"/>
      <protection hidden="1"/>
    </xf>
    <xf numFmtId="165" fontId="26" fillId="7" borderId="101" xfId="0" applyNumberFormat="1" applyFont="1" applyFill="1" applyBorder="1" applyAlignment="1" applyProtection="1">
      <alignment horizontal="center" vertical="center"/>
      <protection hidden="1"/>
    </xf>
    <xf numFmtId="165" fontId="26" fillId="7" borderId="72" xfId="0" applyNumberFormat="1" applyFont="1" applyFill="1" applyBorder="1" applyAlignment="1" applyProtection="1">
      <alignment horizontal="center" vertical="center"/>
      <protection hidden="1"/>
    </xf>
    <xf numFmtId="165" fontId="26" fillId="7" borderId="68" xfId="0" applyNumberFormat="1" applyFont="1" applyFill="1" applyBorder="1" applyAlignment="1" applyProtection="1">
      <alignment horizontal="center" vertical="center"/>
      <protection hidden="1"/>
    </xf>
    <xf numFmtId="165" fontId="26" fillId="7" borderId="80" xfId="0" applyNumberFormat="1" applyFont="1" applyFill="1" applyBorder="1" applyAlignment="1" applyProtection="1">
      <alignment horizontal="center" vertical="center"/>
      <protection hidden="1"/>
    </xf>
    <xf numFmtId="165" fontId="26" fillId="7" borderId="89" xfId="0" applyNumberFormat="1" applyFont="1" applyFill="1" applyBorder="1" applyAlignment="1" applyProtection="1">
      <alignment horizontal="center" vertical="center"/>
      <protection hidden="1"/>
    </xf>
    <xf numFmtId="165" fontId="26" fillId="7" borderId="90" xfId="0" applyNumberFormat="1" applyFont="1" applyFill="1" applyBorder="1" applyAlignment="1" applyProtection="1">
      <alignment horizontal="center" vertical="center"/>
      <protection hidden="1"/>
    </xf>
    <xf numFmtId="0" fontId="12" fillId="4" borderId="96" xfId="0" applyFont="1" applyFill="1" applyBorder="1" applyAlignment="1" applyProtection="1">
      <alignment horizontal="left" vertical="center" indent="1"/>
      <protection locked="0"/>
    </xf>
    <xf numFmtId="0" fontId="12" fillId="4" borderId="84" xfId="0" applyFont="1" applyFill="1" applyBorder="1" applyAlignment="1" applyProtection="1">
      <alignment horizontal="left" vertical="center" indent="1"/>
      <protection locked="0"/>
    </xf>
    <xf numFmtId="165" fontId="26" fillId="7" borderId="75" xfId="0" applyNumberFormat="1" applyFont="1" applyFill="1" applyBorder="1" applyAlignment="1" applyProtection="1">
      <alignment horizontal="center" vertical="center"/>
      <protection hidden="1"/>
    </xf>
    <xf numFmtId="0" fontId="11" fillId="0" borderId="98" xfId="0" applyFont="1" applyBorder="1" applyAlignment="1" applyProtection="1">
      <alignment horizontal="left" vertical="center" indent="1"/>
      <protection locked="0"/>
    </xf>
    <xf numFmtId="0" fontId="11" fillId="0" borderId="90" xfId="0" applyFont="1" applyBorder="1" applyAlignment="1" applyProtection="1">
      <alignment horizontal="left" vertical="center" indent="1"/>
      <protection locked="0"/>
    </xf>
    <xf numFmtId="14" fontId="12" fillId="0" borderId="97" xfId="0" applyNumberFormat="1" applyFont="1" applyBorder="1" applyAlignment="1" applyProtection="1">
      <alignment horizontal="left" vertical="center" indent="1"/>
      <protection locked="0"/>
    </xf>
    <xf numFmtId="14" fontId="12" fillId="0" borderId="74" xfId="0" applyNumberFormat="1" applyFont="1" applyBorder="1" applyAlignment="1" applyProtection="1">
      <alignment horizontal="left" vertical="center" indent="1"/>
      <protection locked="0"/>
    </xf>
    <xf numFmtId="0" fontId="11" fillId="7" borderId="83" xfId="0" applyFont="1" applyFill="1" applyBorder="1" applyAlignment="1" applyProtection="1">
      <alignment horizontal="center" vertical="center"/>
      <protection hidden="1"/>
    </xf>
    <xf numFmtId="0" fontId="11" fillId="7" borderId="84" xfId="0" applyFont="1" applyFill="1" applyBorder="1" applyAlignment="1" applyProtection="1">
      <alignment horizontal="center" vertical="center"/>
      <protection hidden="1"/>
    </xf>
    <xf numFmtId="0" fontId="11" fillId="7" borderId="89" xfId="0" applyFont="1" applyFill="1" applyBorder="1" applyAlignment="1" applyProtection="1">
      <alignment horizontal="center" vertical="center"/>
      <protection hidden="1"/>
    </xf>
    <xf numFmtId="0" fontId="11" fillId="7" borderId="90" xfId="0" applyFont="1" applyFill="1" applyBorder="1" applyAlignment="1" applyProtection="1">
      <alignment horizontal="center" vertical="center"/>
      <protection hidden="1"/>
    </xf>
    <xf numFmtId="0" fontId="12" fillId="7" borderId="87" xfId="0" applyFont="1" applyFill="1" applyBorder="1" applyAlignment="1" applyProtection="1">
      <alignment horizontal="center" vertical="center"/>
      <protection hidden="1"/>
    </xf>
    <xf numFmtId="0" fontId="12" fillId="7" borderId="74" xfId="0" applyFont="1" applyFill="1" applyBorder="1" applyAlignment="1" applyProtection="1">
      <alignment horizontal="center" vertical="center"/>
      <protection hidden="1"/>
    </xf>
    <xf numFmtId="0" fontId="12" fillId="6" borderId="86" xfId="0" applyFont="1" applyFill="1" applyBorder="1" applyAlignment="1" applyProtection="1">
      <alignment horizontal="center" vertical="center"/>
      <protection hidden="1"/>
    </xf>
    <xf numFmtId="0" fontId="12" fillId="6" borderId="73" xfId="0" applyFont="1" applyFill="1" applyBorder="1" applyAlignment="1" applyProtection="1">
      <alignment horizontal="center" vertical="center"/>
      <protection hidden="1"/>
    </xf>
    <xf numFmtId="0" fontId="12" fillId="6" borderId="81" xfId="0" applyFont="1" applyFill="1" applyBorder="1" applyAlignment="1" applyProtection="1">
      <alignment horizontal="center" vertical="center"/>
      <protection hidden="1"/>
    </xf>
    <xf numFmtId="0" fontId="12" fillId="0" borderId="96" xfId="0" applyFont="1" applyBorder="1" applyAlignment="1" applyProtection="1">
      <alignment horizontal="left" vertical="center" indent="1"/>
      <protection locked="0"/>
    </xf>
    <xf numFmtId="0" fontId="12" fillId="0" borderId="84" xfId="0" applyFont="1" applyBorder="1" applyAlignment="1" applyProtection="1">
      <alignment horizontal="left" vertical="center" indent="1"/>
      <protection locked="0"/>
    </xf>
    <xf numFmtId="0" fontId="11" fillId="7" borderId="77" xfId="0" applyFont="1" applyFill="1" applyBorder="1" applyAlignment="1" applyProtection="1">
      <alignment horizontal="left" vertical="center"/>
      <protection hidden="1"/>
    </xf>
    <xf numFmtId="0" fontId="11" fillId="7" borderId="78" xfId="0" applyFont="1" applyFill="1" applyBorder="1" applyAlignment="1" applyProtection="1">
      <alignment horizontal="left" vertical="center"/>
      <protection hidden="1"/>
    </xf>
    <xf numFmtId="0" fontId="12" fillId="7" borderId="100" xfId="0" applyFont="1" applyFill="1" applyBorder="1" applyAlignment="1" applyProtection="1">
      <alignment horizontal="center" vertical="center"/>
      <protection hidden="1"/>
    </xf>
    <xf numFmtId="0" fontId="12" fillId="7" borderId="101" xfId="0" applyFont="1" applyFill="1" applyBorder="1" applyAlignment="1" applyProtection="1">
      <alignment horizontal="center" vertical="center"/>
      <protection hidden="1"/>
    </xf>
    <xf numFmtId="0" fontId="12" fillId="7" borderId="86" xfId="0" applyFont="1" applyFill="1" applyBorder="1" applyAlignment="1" applyProtection="1">
      <alignment horizontal="center" vertical="center"/>
      <protection hidden="1"/>
    </xf>
    <xf numFmtId="0" fontId="12" fillId="7" borderId="81" xfId="0" applyFont="1" applyFill="1" applyBorder="1" applyAlignment="1" applyProtection="1">
      <alignment horizontal="center" vertical="center"/>
      <protection hidden="1"/>
    </xf>
    <xf numFmtId="14" fontId="11" fillId="0" borderId="111" xfId="0" applyNumberFormat="1" applyFont="1" applyBorder="1" applyAlignment="1" applyProtection="1">
      <alignment horizontal="center" vertical="center"/>
      <protection hidden="1"/>
    </xf>
    <xf numFmtId="165" fontId="28" fillId="7" borderId="67" xfId="0" applyNumberFormat="1" applyFont="1" applyFill="1" applyBorder="1" applyAlignment="1" applyProtection="1">
      <alignment horizontal="center" vertical="center"/>
      <protection hidden="1"/>
    </xf>
    <xf numFmtId="165" fontId="28" fillId="7" borderId="75" xfId="0" applyNumberFormat="1" applyFont="1" applyFill="1" applyBorder="1" applyAlignment="1" applyProtection="1">
      <alignment horizontal="center" vertical="center"/>
      <protection hidden="1"/>
    </xf>
    <xf numFmtId="0" fontId="12" fillId="0" borderId="89" xfId="0" applyFont="1" applyBorder="1" applyAlignment="1" applyProtection="1">
      <alignment horizontal="left" vertical="center" indent="1"/>
      <protection locked="0"/>
    </xf>
    <xf numFmtId="0" fontId="12" fillId="0" borderId="98" xfId="0" applyFont="1" applyBorder="1" applyAlignment="1" applyProtection="1">
      <alignment horizontal="left" vertical="center" indent="1"/>
      <protection locked="0"/>
    </xf>
    <xf numFmtId="0" fontId="12" fillId="0" borderId="90" xfId="0" applyFont="1" applyBorder="1" applyAlignment="1" applyProtection="1">
      <alignment horizontal="left" vertical="center" indent="1"/>
      <protection locked="0"/>
    </xf>
    <xf numFmtId="0" fontId="11" fillId="7" borderId="72" xfId="0" applyFont="1" applyFill="1" applyBorder="1" applyAlignment="1" applyProtection="1">
      <alignment horizontal="center" vertical="center"/>
      <protection hidden="1"/>
    </xf>
    <xf numFmtId="0" fontId="11" fillId="7" borderId="68" xfId="0" applyFont="1" applyFill="1" applyBorder="1" applyAlignment="1" applyProtection="1">
      <alignment horizontal="center" vertical="center"/>
      <protection hidden="1"/>
    </xf>
    <xf numFmtId="49" fontId="12" fillId="4" borderId="97" xfId="0" applyNumberFormat="1" applyFont="1" applyFill="1" applyBorder="1" applyAlignment="1" applyProtection="1">
      <alignment horizontal="left" vertical="center" indent="1"/>
      <protection locked="0"/>
    </xf>
    <xf numFmtId="49" fontId="12" fillId="4" borderId="74" xfId="0" applyNumberFormat="1" applyFont="1" applyFill="1" applyBorder="1" applyAlignment="1" applyProtection="1">
      <alignment horizontal="left" vertical="center" indent="1"/>
      <protection locked="0"/>
    </xf>
    <xf numFmtId="0" fontId="12" fillId="4" borderId="98" xfId="0" applyFont="1" applyFill="1" applyBorder="1" applyAlignment="1" applyProtection="1">
      <alignment horizontal="left" vertical="center" indent="1"/>
      <protection locked="0"/>
    </xf>
    <xf numFmtId="0" fontId="12" fillId="4" borderId="90" xfId="0" applyFont="1" applyFill="1" applyBorder="1" applyAlignment="1" applyProtection="1">
      <alignment horizontal="left" vertical="center" indent="1"/>
      <protection locked="0"/>
    </xf>
    <xf numFmtId="3" fontId="12" fillId="0" borderId="96" xfId="0" applyNumberFormat="1" applyFont="1" applyBorder="1" applyAlignment="1" applyProtection="1">
      <alignment horizontal="left" vertical="center" indent="1"/>
      <protection locked="0"/>
    </xf>
    <xf numFmtId="0" fontId="12" fillId="0" borderId="97" xfId="0" applyFont="1" applyBorder="1" applyAlignment="1" applyProtection="1">
      <alignment horizontal="left" vertical="center" indent="1"/>
      <protection locked="0"/>
    </xf>
    <xf numFmtId="0" fontId="12" fillId="0" borderId="74" xfId="0" applyFont="1" applyBorder="1" applyAlignment="1" applyProtection="1">
      <alignment horizontal="left" vertical="center" indent="1"/>
      <protection locked="0"/>
    </xf>
    <xf numFmtId="0" fontId="11" fillId="7" borderId="80" xfId="0" applyFont="1" applyFill="1" applyBorder="1" applyAlignment="1" applyProtection="1">
      <alignment horizontal="center" vertical="center"/>
      <protection hidden="1"/>
    </xf>
    <xf numFmtId="0" fontId="11" fillId="7" borderId="72" xfId="0" applyFont="1" applyFill="1" applyBorder="1" applyAlignment="1" applyProtection="1">
      <alignment horizontal="center" vertical="center" wrapText="1"/>
      <protection hidden="1"/>
    </xf>
    <xf numFmtId="0" fontId="11" fillId="7" borderId="68" xfId="0" applyFont="1" applyFill="1" applyBorder="1" applyAlignment="1" applyProtection="1">
      <alignment horizontal="center" vertical="center" wrapText="1"/>
      <protection hidden="1"/>
    </xf>
    <xf numFmtId="0" fontId="11" fillId="6" borderId="77" xfId="0" applyFont="1" applyFill="1" applyBorder="1" applyAlignment="1" applyProtection="1">
      <alignment horizontal="center" vertical="center"/>
      <protection hidden="1"/>
    </xf>
    <xf numFmtId="0" fontId="11" fillId="6" borderId="78" xfId="0" applyFont="1" applyFill="1" applyBorder="1" applyAlignment="1" applyProtection="1">
      <alignment horizontal="center" vertical="center"/>
      <protection hidden="1"/>
    </xf>
    <xf numFmtId="0" fontId="11" fillId="6" borderId="79" xfId="0" applyFont="1" applyFill="1" applyBorder="1" applyAlignment="1" applyProtection="1">
      <alignment horizontal="center" vertical="center"/>
      <protection hidden="1"/>
    </xf>
    <xf numFmtId="0" fontId="11" fillId="6" borderId="86" xfId="0" applyFont="1" applyFill="1" applyBorder="1" applyAlignment="1" applyProtection="1">
      <alignment horizontal="center" vertical="center"/>
      <protection hidden="1"/>
    </xf>
    <xf numFmtId="0" fontId="11" fillId="6" borderId="73" xfId="0" applyFont="1" applyFill="1" applyBorder="1" applyAlignment="1" applyProtection="1">
      <alignment horizontal="center" vertical="center"/>
      <protection hidden="1"/>
    </xf>
    <xf numFmtId="0" fontId="11" fillId="6" borderId="81" xfId="0" applyFont="1" applyFill="1" applyBorder="1" applyAlignment="1" applyProtection="1">
      <alignment horizontal="center" vertical="center"/>
      <protection hidden="1"/>
    </xf>
    <xf numFmtId="0" fontId="12" fillId="0" borderId="97" xfId="0" applyFont="1" applyBorder="1" applyAlignment="1" applyProtection="1">
      <alignment horizontal="left" vertical="center" wrapText="1" indent="1"/>
      <protection locked="0"/>
    </xf>
    <xf numFmtId="0" fontId="12" fillId="0" borderId="74" xfId="0" applyFont="1" applyBorder="1" applyAlignment="1" applyProtection="1">
      <alignment horizontal="left" vertical="center" wrapText="1" indent="1"/>
      <protection locked="0"/>
    </xf>
    <xf numFmtId="49" fontId="12" fillId="0" borderId="97" xfId="0" applyNumberFormat="1" applyFont="1" applyBorder="1" applyAlignment="1" applyProtection="1">
      <alignment horizontal="left" vertical="center" indent="1"/>
      <protection locked="0"/>
    </xf>
    <xf numFmtId="49" fontId="12" fillId="0" borderId="74" xfId="0" applyNumberFormat="1" applyFont="1" applyBorder="1" applyAlignment="1" applyProtection="1">
      <alignment horizontal="left" vertical="center" indent="1"/>
      <protection locked="0"/>
    </xf>
    <xf numFmtId="3" fontId="11" fillId="4" borderId="77" xfId="0" applyNumberFormat="1" applyFont="1" applyFill="1" applyBorder="1" applyAlignment="1" applyProtection="1">
      <alignment horizontal="left" vertical="center" indent="1"/>
      <protection locked="0"/>
    </xf>
    <xf numFmtId="3" fontId="11" fillId="4" borderId="78" xfId="0" applyNumberFormat="1" applyFont="1" applyFill="1" applyBorder="1" applyAlignment="1" applyProtection="1">
      <alignment horizontal="left" vertical="center" indent="1"/>
      <protection locked="0"/>
    </xf>
    <xf numFmtId="3" fontId="11" fillId="4" borderId="79" xfId="0" applyNumberFormat="1" applyFont="1" applyFill="1" applyBorder="1" applyAlignment="1" applyProtection="1">
      <alignment horizontal="left" vertical="center" indent="1"/>
      <protection locked="0"/>
    </xf>
    <xf numFmtId="0" fontId="12" fillId="6" borderId="67" xfId="0" applyFont="1" applyFill="1" applyBorder="1" applyAlignment="1" applyProtection="1">
      <alignment horizontal="center" vertical="center"/>
      <protection hidden="1"/>
    </xf>
    <xf numFmtId="0" fontId="12" fillId="6" borderId="0" xfId="0" applyFont="1" applyFill="1" applyAlignment="1" applyProtection="1">
      <alignment horizontal="center" vertical="center"/>
      <protection hidden="1"/>
    </xf>
    <xf numFmtId="0" fontId="12" fillId="6" borderId="75" xfId="0" applyFont="1" applyFill="1" applyBorder="1" applyAlignment="1" applyProtection="1">
      <alignment horizontal="center" vertical="center"/>
      <protection hidden="1"/>
    </xf>
    <xf numFmtId="0" fontId="14" fillId="7" borderId="72" xfId="1" applyFont="1" applyFill="1" applyBorder="1" applyAlignment="1">
      <alignment horizontal="center" vertical="center"/>
    </xf>
    <xf numFmtId="0" fontId="14" fillId="7" borderId="68" xfId="1" applyFont="1" applyFill="1" applyBorder="1" applyAlignment="1">
      <alignment horizontal="center" vertical="center"/>
    </xf>
    <xf numFmtId="0" fontId="14" fillId="7" borderId="72" xfId="1" applyFont="1" applyFill="1" applyBorder="1" applyAlignment="1">
      <alignment horizontal="center" vertical="center" wrapText="1"/>
    </xf>
    <xf numFmtId="0" fontId="14" fillId="7" borderId="68" xfId="1" applyFont="1" applyFill="1" applyBorder="1" applyAlignment="1">
      <alignment horizontal="center" vertical="center" wrapText="1"/>
    </xf>
    <xf numFmtId="0" fontId="15" fillId="7" borderId="71" xfId="1" applyFont="1" applyFill="1" applyBorder="1" applyAlignment="1">
      <alignment horizontal="center" vertical="center" wrapText="1"/>
    </xf>
    <xf numFmtId="0" fontId="15" fillId="7" borderId="70" xfId="1" applyFont="1" applyFill="1" applyBorder="1" applyAlignment="1">
      <alignment horizontal="center" vertical="center" wrapText="1"/>
    </xf>
    <xf numFmtId="0" fontId="15" fillId="7" borderId="69" xfId="1" applyFont="1" applyFill="1" applyBorder="1" applyAlignment="1">
      <alignment horizontal="center" vertical="center" wrapText="1"/>
    </xf>
    <xf numFmtId="165" fontId="16" fillId="0" borderId="0" xfId="1" applyNumberFormat="1" applyFont="1" applyAlignment="1">
      <alignment horizontal="left"/>
    </xf>
    <xf numFmtId="165" fontId="16" fillId="0" borderId="73" xfId="1" applyNumberFormat="1" applyFont="1" applyBorder="1" applyAlignment="1">
      <alignment horizontal="left" vertical="center"/>
    </xf>
    <xf numFmtId="0" fontId="0" fillId="0" borderId="0" xfId="0" applyAlignment="1" applyProtection="1">
      <alignment horizontal="left" vertical="top" wrapText="1"/>
      <protection hidden="1"/>
    </xf>
    <xf numFmtId="0" fontId="0" fillId="0" borderId="0" xfId="0" applyAlignment="1" applyProtection="1">
      <alignment horizontal="left" vertical="top"/>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0" fillId="0" borderId="0" xfId="0" applyAlignment="1" applyProtection="1">
      <alignment horizontal="left" vertical="center" wrapText="1"/>
      <protection hidden="1"/>
    </xf>
    <xf numFmtId="0" fontId="1" fillId="0" borderId="0" xfId="0" applyFont="1" applyAlignment="1" applyProtection="1">
      <alignment horizontal="center"/>
      <protection hidden="1"/>
    </xf>
    <xf numFmtId="165" fontId="0" fillId="0" borderId="94" xfId="0" applyNumberFormat="1" applyBorder="1" applyAlignment="1" applyProtection="1">
      <alignment horizontal="center"/>
      <protection hidden="1"/>
    </xf>
    <xf numFmtId="165" fontId="0" fillId="0" borderId="93" xfId="0" applyNumberFormat="1" applyBorder="1" applyAlignment="1" applyProtection="1">
      <alignment horizontal="center"/>
      <protection hidden="1"/>
    </xf>
    <xf numFmtId="165" fontId="0" fillId="0" borderId="0" xfId="0" applyNumberFormat="1" applyAlignment="1" applyProtection="1">
      <alignment horizontal="center"/>
      <protection hidden="1"/>
    </xf>
    <xf numFmtId="0" fontId="0" fillId="0" borderId="0" xfId="0" applyAlignment="1" applyProtection="1">
      <alignment horizontal="left" vertical="center"/>
      <protection hidden="1"/>
    </xf>
    <xf numFmtId="165" fontId="0" fillId="0" borderId="95" xfId="0" applyNumberFormat="1" applyBorder="1" applyAlignment="1" applyProtection="1">
      <alignment horizontal="center"/>
      <protection hidden="1"/>
    </xf>
    <xf numFmtId="0" fontId="1" fillId="0" borderId="0" xfId="0" applyFont="1" applyAlignment="1" applyProtection="1">
      <alignment horizontal="center" vertical="center"/>
      <protection hidden="1"/>
    </xf>
    <xf numFmtId="0" fontId="1" fillId="9" borderId="94" xfId="0" applyFont="1" applyFill="1" applyBorder="1" applyAlignment="1" applyProtection="1">
      <alignment horizontal="center"/>
      <protection hidden="1"/>
    </xf>
    <xf numFmtId="0" fontId="0" fillId="0" borderId="31" xfId="0" applyBorder="1" applyAlignment="1" applyProtection="1">
      <alignment horizontal="center" wrapText="1"/>
      <protection hidden="1"/>
    </xf>
    <xf numFmtId="0" fontId="0" fillId="0" borderId="32" xfId="0" applyBorder="1" applyAlignment="1" applyProtection="1">
      <alignment horizontal="center" wrapText="1"/>
      <protection hidden="1"/>
    </xf>
    <xf numFmtId="0" fontId="1" fillId="3" borderId="19" xfId="0" applyFont="1" applyFill="1" applyBorder="1" applyAlignment="1" applyProtection="1">
      <alignment horizontal="center" wrapText="1"/>
      <protection hidden="1"/>
    </xf>
    <xf numFmtId="0" fontId="1" fillId="3" borderId="21" xfId="0" applyFont="1" applyFill="1" applyBorder="1" applyAlignment="1" applyProtection="1">
      <alignment horizontal="center" wrapText="1"/>
      <protection hidden="1"/>
    </xf>
    <xf numFmtId="0" fontId="1" fillId="3" borderId="26" xfId="0" applyFont="1" applyFill="1" applyBorder="1" applyAlignment="1" applyProtection="1">
      <alignment horizontal="center"/>
      <protection hidden="1"/>
    </xf>
    <xf numFmtId="0" fontId="1" fillId="3" borderId="27" xfId="0" applyFont="1" applyFill="1" applyBorder="1" applyAlignment="1" applyProtection="1">
      <alignment horizontal="center"/>
      <protection hidden="1"/>
    </xf>
    <xf numFmtId="0" fontId="1" fillId="3" borderId="28" xfId="0" applyFont="1" applyFill="1" applyBorder="1" applyAlignment="1" applyProtection="1">
      <alignment horizontal="center"/>
      <protection hidden="1"/>
    </xf>
    <xf numFmtId="0" fontId="0" fillId="0" borderId="0" xfId="0" applyAlignment="1" applyProtection="1">
      <alignment horizontal="left" wrapText="1"/>
      <protection hidden="1"/>
    </xf>
    <xf numFmtId="0" fontId="1" fillId="0" borderId="9"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cellXfs>
  <cellStyles count="3">
    <cellStyle name="Normal" xfId="0" builtinId="0"/>
    <cellStyle name="Normální 2" xfId="2" xr:uid="{288CAFB3-0592-42D3-BF8F-C6AB29D2D0CE}"/>
    <cellStyle name="normální_Doložka připojištění" xfId="1" xr:uid="{208599A1-F6D0-458A-A402-D599EEC8C86B}"/>
  </cellStyles>
  <dxfs count="8">
    <dxf>
      <font>
        <color rgb="FF00429A"/>
      </font>
    </dxf>
    <dxf>
      <font>
        <color rgb="FF00429A"/>
      </font>
    </dxf>
    <dxf>
      <font>
        <color rgb="FF00429A"/>
      </font>
    </dxf>
    <dxf>
      <font>
        <b val="0"/>
        <i val="0"/>
        <color rgb="FF00429A"/>
      </font>
    </dxf>
    <dxf>
      <font>
        <b/>
        <i val="0"/>
        <color rgb="FFFF0000"/>
      </font>
    </dxf>
    <dxf>
      <font>
        <b/>
        <i val="0"/>
        <color rgb="FFFF0000"/>
      </font>
    </dxf>
    <dxf>
      <font>
        <b val="0"/>
        <i val="0"/>
        <color rgb="FF00429A"/>
      </font>
    </dxf>
    <dxf>
      <font>
        <b/>
        <i val="0"/>
        <color rgb="FFFF0000"/>
      </font>
    </dxf>
  </dxfs>
  <tableStyles count="0" defaultTableStyle="TableStyleMedium2" defaultPivotStyle="PivotStyleLight16"/>
  <colors>
    <mruColors>
      <color rgb="FF00429A"/>
      <color rgb="FF3C5998"/>
      <color rgb="FFCDE2FF"/>
      <color rgb="FFD1EAEB"/>
      <color rgb="FF003781"/>
      <color rgb="FF003366"/>
      <color rgb="FF8BBDFF"/>
      <color rgb="FF0054C4"/>
      <color rgb="FFDAE9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val>
            <c:numLit>
              <c:formatCode>General</c:formatCode>
              <c:ptCount val="1"/>
              <c:pt idx="0">
                <c:v>0</c:v>
              </c:pt>
            </c:numLit>
          </c:val>
          <c:extLst>
            <c:ext xmlns:c16="http://schemas.microsoft.com/office/drawing/2014/chart" uri="{C3380CC4-5D6E-409C-BE32-E72D297353CC}">
              <c16:uniqueId val="{00000000-079E-4861-98F8-8EAD8C806CC2}"/>
            </c:ext>
          </c:extLst>
        </c:ser>
        <c:ser>
          <c:idx val="1"/>
          <c:order val="1"/>
          <c:spPr>
            <a:solidFill>
              <a:srgbClr val="993366"/>
            </a:solidFill>
            <a:ln w="12700">
              <a:solidFill>
                <a:srgbClr val="000000"/>
              </a:solidFill>
              <a:prstDash val="solid"/>
            </a:ln>
          </c:spPr>
          <c:invertIfNegative val="0"/>
          <c:val>
            <c:numLit>
              <c:formatCode>General</c:formatCode>
              <c:ptCount val="1"/>
              <c:pt idx="0">
                <c:v>0</c:v>
              </c:pt>
            </c:numLit>
          </c:val>
          <c:extLst>
            <c:ext xmlns:c16="http://schemas.microsoft.com/office/drawing/2014/chart" uri="{C3380CC4-5D6E-409C-BE32-E72D297353CC}">
              <c16:uniqueId val="{00000001-079E-4861-98F8-8EAD8C806CC2}"/>
            </c:ext>
          </c:extLst>
        </c:ser>
        <c:ser>
          <c:idx val="2"/>
          <c:order val="2"/>
          <c:spPr>
            <a:solidFill>
              <a:srgbClr val="FFFFCC"/>
            </a:solidFill>
            <a:ln w="12700">
              <a:solidFill>
                <a:srgbClr val="000000"/>
              </a:solidFill>
              <a:prstDash val="solid"/>
            </a:ln>
          </c:spPr>
          <c:invertIfNegative val="0"/>
          <c:val>
            <c:numLit>
              <c:formatCode>General</c:formatCode>
              <c:ptCount val="1"/>
              <c:pt idx="0">
                <c:v>0</c:v>
              </c:pt>
            </c:numLit>
          </c:val>
          <c:extLst>
            <c:ext xmlns:c16="http://schemas.microsoft.com/office/drawing/2014/chart" uri="{C3380CC4-5D6E-409C-BE32-E72D297353CC}">
              <c16:uniqueId val="{00000002-079E-4861-98F8-8EAD8C806CC2}"/>
            </c:ext>
          </c:extLst>
        </c:ser>
        <c:dLbls>
          <c:showLegendKey val="0"/>
          <c:showVal val="0"/>
          <c:showCatName val="0"/>
          <c:showSerName val="0"/>
          <c:showPercent val="0"/>
          <c:showBubbleSize val="0"/>
        </c:dLbls>
        <c:gapWidth val="150"/>
        <c:axId val="451551352"/>
        <c:axId val="1"/>
      </c:barChart>
      <c:catAx>
        <c:axId val="451551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Arial"/>
                <a:ea typeface="Arial"/>
                <a:cs typeface="Arial"/>
              </a:defRPr>
            </a:pPr>
            <a:endParaRPr lang="en-US"/>
          </a:p>
        </c:txPr>
        <c:crossAx val="451551352"/>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en-US"/>
    </a:p>
  </c:txPr>
  <c:printSettings>
    <c:headerFooter alignWithMargins="0"/>
    <c:pageMargins b="0.984251969" l="0.78740157499999996" r="0.78740157499999996" t="0.984251969" header="0.4921259845" footer="0.492125984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3095625</xdr:colOff>
      <xdr:row>18</xdr:row>
      <xdr:rowOff>0</xdr:rowOff>
    </xdr:from>
    <xdr:to>
      <xdr:col>7</xdr:col>
      <xdr:colOff>809625</xdr:colOff>
      <xdr:row>18</xdr:row>
      <xdr:rowOff>0</xdr:rowOff>
    </xdr:to>
    <xdr:graphicFrame macro="">
      <xdr:nvGraphicFramePr>
        <xdr:cNvPr id="2" name="Chart 1">
          <a:extLst>
            <a:ext uri="{FF2B5EF4-FFF2-40B4-BE49-F238E27FC236}">
              <a16:creationId xmlns:a16="http://schemas.microsoft.com/office/drawing/2014/main" id="{63764F8E-7D1D-4F78-B4D6-F22EEBAFBC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93</xdr:row>
      <xdr:rowOff>69056</xdr:rowOff>
    </xdr:from>
    <xdr:to>
      <xdr:col>10</xdr:col>
      <xdr:colOff>47626</xdr:colOff>
      <xdr:row>98</xdr:row>
      <xdr:rowOff>21431</xdr:rowOff>
    </xdr:to>
    <xdr:pic>
      <xdr:nvPicPr>
        <xdr:cNvPr id="2" name="Obrázek 1">
          <a:extLst>
            <a:ext uri="{FF2B5EF4-FFF2-40B4-BE49-F238E27FC236}">
              <a16:creationId xmlns:a16="http://schemas.microsoft.com/office/drawing/2014/main" id="{45D85DBD-4EDC-A535-AF64-BD3C45024744}"/>
            </a:ext>
          </a:extLst>
        </xdr:cNvPr>
        <xdr:cNvPicPr>
          <a:picLocks noChangeAspect="1"/>
        </xdr:cNvPicPr>
      </xdr:nvPicPr>
      <xdr:blipFill rotWithShape="1">
        <a:blip xmlns:r="http://schemas.openxmlformats.org/officeDocument/2006/relationships" r:embed="rId1"/>
        <a:srcRect l="3178" t="13463" r="2341" b="24740"/>
        <a:stretch/>
      </xdr:blipFill>
      <xdr:spPr>
        <a:xfrm>
          <a:off x="66675" y="92023406"/>
          <a:ext cx="5381626" cy="7620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9224A-5B0B-4862-BAAC-1C92CDD7D955}">
  <sheetPr codeName="List1">
    <pageSetUpPr fitToPage="1"/>
  </sheetPr>
  <dimension ref="A1:H94"/>
  <sheetViews>
    <sheetView showGridLines="0" tabSelected="1" zoomScale="80" zoomScaleNormal="80" workbookViewId="0">
      <selection activeCell="D6" sqref="D6:G6"/>
    </sheetView>
  </sheetViews>
  <sheetFormatPr defaultColWidth="9.140625" defaultRowHeight="12.75" x14ac:dyDescent="0.2"/>
  <cols>
    <col min="1" max="1" width="7.140625" style="45" customWidth="1"/>
    <col min="2" max="2" width="21.42578125" style="45" customWidth="1"/>
    <col min="3" max="7" width="17.140625" style="45" customWidth="1"/>
    <col min="8" max="10" width="9.140625" style="45"/>
    <col min="11" max="13" width="11.42578125" style="45" customWidth="1"/>
    <col min="14" max="16384" width="9.140625" style="45"/>
  </cols>
  <sheetData>
    <row r="1" spans="1:7" ht="15" customHeight="1" x14ac:dyDescent="0.2">
      <c r="A1" s="149"/>
      <c r="B1" s="149"/>
      <c r="C1" s="149"/>
      <c r="D1" s="149"/>
      <c r="E1" s="149"/>
      <c r="F1" s="149"/>
      <c r="G1" s="149"/>
    </row>
    <row r="2" spans="1:7" ht="50.1" customHeight="1" x14ac:dyDescent="0.2">
      <c r="B2" s="172" t="s">
        <v>64</v>
      </c>
    </row>
    <row r="3" spans="1:7" ht="15" customHeight="1" thickBot="1" x14ac:dyDescent="0.25">
      <c r="B3" s="173"/>
    </row>
    <row r="4" spans="1:7" ht="21" customHeight="1" thickTop="1" x14ac:dyDescent="0.2">
      <c r="B4" s="280" t="s">
        <v>10</v>
      </c>
      <c r="C4" s="130" t="s">
        <v>74</v>
      </c>
      <c r="D4" s="250" t="s">
        <v>233</v>
      </c>
      <c r="E4" s="250"/>
      <c r="F4" s="250"/>
      <c r="G4" s="251"/>
    </row>
    <row r="5" spans="1:7" ht="21" customHeight="1" x14ac:dyDescent="0.2">
      <c r="B5" s="281"/>
      <c r="C5" s="131" t="s">
        <v>77</v>
      </c>
      <c r="D5" s="282"/>
      <c r="E5" s="282"/>
      <c r="F5" s="282"/>
      <c r="G5" s="283"/>
    </row>
    <row r="6" spans="1:7" ht="21" customHeight="1" thickBot="1" x14ac:dyDescent="0.25">
      <c r="B6" s="281"/>
      <c r="C6" s="132" t="s">
        <v>78</v>
      </c>
      <c r="D6" s="284"/>
      <c r="E6" s="284"/>
      <c r="F6" s="284"/>
      <c r="G6" s="285"/>
    </row>
    <row r="7" spans="1:7" ht="21" customHeight="1" thickTop="1" x14ac:dyDescent="0.2">
      <c r="B7" s="281"/>
      <c r="C7" s="130" t="s">
        <v>79</v>
      </c>
      <c r="D7" s="286"/>
      <c r="E7" s="266"/>
      <c r="F7" s="266"/>
      <c r="G7" s="267"/>
    </row>
    <row r="8" spans="1:7" ht="21" customHeight="1" x14ac:dyDescent="0.2">
      <c r="B8" s="281"/>
      <c r="C8" s="131" t="s">
        <v>223</v>
      </c>
      <c r="D8" s="287"/>
      <c r="E8" s="287"/>
      <c r="F8" s="287"/>
      <c r="G8" s="288"/>
    </row>
    <row r="9" spans="1:7" ht="36.950000000000003" customHeight="1" x14ac:dyDescent="0.2">
      <c r="B9" s="281"/>
      <c r="C9" s="133" t="s">
        <v>216</v>
      </c>
      <c r="D9" s="287"/>
      <c r="E9" s="287"/>
      <c r="F9" s="287"/>
      <c r="G9" s="288"/>
    </row>
    <row r="10" spans="1:7" ht="36.950000000000003" customHeight="1" x14ac:dyDescent="0.2">
      <c r="B10" s="281"/>
      <c r="C10" s="133" t="s">
        <v>224</v>
      </c>
      <c r="D10" s="150" t="s">
        <v>192</v>
      </c>
      <c r="E10" s="116" t="b">
        <v>1</v>
      </c>
      <c r="F10" s="150" t="s">
        <v>11</v>
      </c>
      <c r="G10" s="117" t="b">
        <v>0</v>
      </c>
    </row>
    <row r="11" spans="1:7" ht="36.950000000000003" customHeight="1" thickBot="1" x14ac:dyDescent="0.25">
      <c r="B11" s="281"/>
      <c r="C11" s="134" t="s">
        <v>217</v>
      </c>
      <c r="D11" s="277"/>
      <c r="E11" s="278"/>
      <c r="F11" s="278"/>
      <c r="G11" s="279"/>
    </row>
    <row r="12" spans="1:7" ht="21" customHeight="1" thickTop="1" thickBot="1" x14ac:dyDescent="0.25">
      <c r="B12" s="292"/>
      <c r="C12" s="293"/>
      <c r="D12" s="293"/>
      <c r="E12" s="293"/>
      <c r="F12" s="293"/>
      <c r="G12" s="294"/>
    </row>
    <row r="13" spans="1:7" ht="21" customHeight="1" thickTop="1" x14ac:dyDescent="0.2">
      <c r="B13" s="281" t="s">
        <v>12</v>
      </c>
      <c r="C13" s="130" t="s">
        <v>74</v>
      </c>
      <c r="D13" s="250" t="str">
        <f>+D4</f>
        <v xml:space="preserve">Společenství vlastníků </v>
      </c>
      <c r="E13" s="250"/>
      <c r="F13" s="250"/>
      <c r="G13" s="251"/>
    </row>
    <row r="14" spans="1:7" ht="21" customHeight="1" x14ac:dyDescent="0.2">
      <c r="B14" s="281"/>
      <c r="C14" s="131" t="s">
        <v>77</v>
      </c>
      <c r="D14" s="282">
        <f>+D5</f>
        <v>0</v>
      </c>
      <c r="E14" s="282"/>
      <c r="F14" s="282"/>
      <c r="G14" s="283"/>
    </row>
    <row r="15" spans="1:7" ht="21" customHeight="1" thickBot="1" x14ac:dyDescent="0.25">
      <c r="B15" s="289"/>
      <c r="C15" s="132" t="s">
        <v>78</v>
      </c>
      <c r="D15" s="284">
        <f>+D6</f>
        <v>0</v>
      </c>
      <c r="E15" s="284"/>
      <c r="F15" s="284"/>
      <c r="G15" s="285"/>
    </row>
    <row r="16" spans="1:7" ht="21" customHeight="1" thickTop="1" thickBot="1" x14ac:dyDescent="0.25">
      <c r="B16" s="295"/>
      <c r="C16" s="296"/>
      <c r="D16" s="296"/>
      <c r="E16" s="296"/>
      <c r="F16" s="296"/>
      <c r="G16" s="297"/>
    </row>
    <row r="17" spans="2:7" ht="21" customHeight="1" thickTop="1" thickBot="1" x14ac:dyDescent="0.25">
      <c r="B17" s="268" t="s">
        <v>81</v>
      </c>
      <c r="C17" s="269"/>
      <c r="D17" s="302" t="s">
        <v>13</v>
      </c>
      <c r="E17" s="303"/>
      <c r="F17" s="303"/>
      <c r="G17" s="304"/>
    </row>
    <row r="18" spans="2:7" ht="21" customHeight="1" thickTop="1" thickBot="1" x14ac:dyDescent="0.25">
      <c r="B18" s="305"/>
      <c r="C18" s="306"/>
      <c r="D18" s="306"/>
      <c r="E18" s="306"/>
      <c r="F18" s="306"/>
      <c r="G18" s="307"/>
    </row>
    <row r="19" spans="2:7" ht="21" customHeight="1" thickTop="1" x14ac:dyDescent="0.2">
      <c r="B19" s="290" t="s">
        <v>14</v>
      </c>
      <c r="C19" s="130" t="s">
        <v>74</v>
      </c>
      <c r="D19" s="250" t="s">
        <v>15</v>
      </c>
      <c r="E19" s="250"/>
      <c r="F19" s="250"/>
      <c r="G19" s="251"/>
    </row>
    <row r="20" spans="2:7" ht="36.950000000000003" customHeight="1" x14ac:dyDescent="0.2">
      <c r="B20" s="291"/>
      <c r="C20" s="133" t="s">
        <v>218</v>
      </c>
      <c r="D20" s="298" t="s">
        <v>219</v>
      </c>
      <c r="E20" s="298"/>
      <c r="F20" s="298"/>
      <c r="G20" s="299"/>
    </row>
    <row r="21" spans="2:7" ht="21" customHeight="1" x14ac:dyDescent="0.2">
      <c r="B21" s="291"/>
      <c r="C21" s="131" t="s">
        <v>225</v>
      </c>
      <c r="D21" s="300" t="s">
        <v>228</v>
      </c>
      <c r="E21" s="300"/>
      <c r="F21" s="300"/>
      <c r="G21" s="301"/>
    </row>
    <row r="22" spans="2:7" ht="21" customHeight="1" x14ac:dyDescent="0.2">
      <c r="B22" s="291"/>
      <c r="C22" s="131" t="s">
        <v>75</v>
      </c>
      <c r="D22" s="287" t="s">
        <v>229</v>
      </c>
      <c r="E22" s="287"/>
      <c r="F22" s="287"/>
      <c r="G22" s="288"/>
    </row>
    <row r="23" spans="2:7" ht="21" customHeight="1" thickBot="1" x14ac:dyDescent="0.25">
      <c r="B23" s="291"/>
      <c r="C23" s="131" t="s">
        <v>76</v>
      </c>
      <c r="D23" s="287">
        <v>20286431</v>
      </c>
      <c r="E23" s="287"/>
      <c r="F23" s="287"/>
      <c r="G23" s="288"/>
    </row>
    <row r="24" spans="2:7" ht="21" customHeight="1" thickTop="1" x14ac:dyDescent="0.2">
      <c r="B24" s="257" t="s">
        <v>16</v>
      </c>
      <c r="C24" s="258"/>
      <c r="D24" s="266" t="s">
        <v>17</v>
      </c>
      <c r="E24" s="266"/>
      <c r="F24" s="266"/>
      <c r="G24" s="267"/>
    </row>
    <row r="25" spans="2:7" ht="21" customHeight="1" thickBot="1" x14ac:dyDescent="0.25">
      <c r="B25" s="259" t="s">
        <v>18</v>
      </c>
      <c r="C25" s="260"/>
      <c r="D25" s="253" t="s">
        <v>19</v>
      </c>
      <c r="E25" s="253"/>
      <c r="F25" s="253"/>
      <c r="G25" s="254"/>
    </row>
    <row r="26" spans="2:7" ht="21" customHeight="1" thickTop="1" thickBot="1" x14ac:dyDescent="0.25">
      <c r="B26" s="263"/>
      <c r="C26" s="264"/>
      <c r="D26" s="264"/>
      <c r="E26" s="264"/>
      <c r="F26" s="264"/>
      <c r="G26" s="265"/>
    </row>
    <row r="27" spans="2:7" ht="21" customHeight="1" thickTop="1" x14ac:dyDescent="0.2">
      <c r="B27" s="261" t="s">
        <v>80</v>
      </c>
      <c r="C27" s="262"/>
      <c r="D27" s="255"/>
      <c r="E27" s="255"/>
      <c r="F27" s="255"/>
      <c r="G27" s="256"/>
    </row>
    <row r="28" spans="2:7" ht="21" customHeight="1" x14ac:dyDescent="0.2">
      <c r="B28" s="270" t="s">
        <v>213</v>
      </c>
      <c r="C28" s="271"/>
      <c r="D28" s="170" t="s">
        <v>66</v>
      </c>
      <c r="E28" s="274" t="s">
        <v>230</v>
      </c>
      <c r="F28" s="274"/>
      <c r="G28" s="171" t="s">
        <v>68</v>
      </c>
    </row>
    <row r="29" spans="2:7" ht="21" customHeight="1" thickBot="1" x14ac:dyDescent="0.25">
      <c r="B29" s="272"/>
      <c r="C29" s="273"/>
      <c r="D29" s="142" t="b">
        <v>1</v>
      </c>
      <c r="E29" s="148" t="b">
        <v>0</v>
      </c>
      <c r="F29" s="169"/>
      <c r="G29" s="143" t="b">
        <v>0</v>
      </c>
    </row>
    <row r="30" spans="2:7" ht="12.75" customHeight="1" thickTop="1" x14ac:dyDescent="0.2"/>
    <row r="32" spans="2:7" ht="26.25" x14ac:dyDescent="0.4">
      <c r="B32" s="167" t="s">
        <v>4</v>
      </c>
    </row>
    <row r="33" spans="2:7" ht="9.9499999999999993" customHeight="1" thickBot="1" x14ac:dyDescent="0.35">
      <c r="B33" s="168"/>
    </row>
    <row r="34" spans="2:7" ht="21" customHeight="1" thickTop="1" thickBot="1" x14ac:dyDescent="0.25">
      <c r="B34" s="202" t="s">
        <v>227</v>
      </c>
      <c r="C34" s="203"/>
      <c r="D34" s="203"/>
      <c r="E34" s="203"/>
      <c r="F34" s="203"/>
      <c r="G34" s="204"/>
    </row>
    <row r="35" spans="2:7" ht="21" customHeight="1" thickTop="1" thickBot="1" x14ac:dyDescent="0.25">
      <c r="B35" s="202" t="s">
        <v>0</v>
      </c>
      <c r="C35" s="204"/>
      <c r="D35" s="144" t="s">
        <v>211</v>
      </c>
      <c r="E35" s="135" t="s">
        <v>212</v>
      </c>
      <c r="F35" s="202" t="s">
        <v>4</v>
      </c>
      <c r="G35" s="204"/>
    </row>
    <row r="36" spans="2:7" ht="21" customHeight="1" thickTop="1" x14ac:dyDescent="0.2">
      <c r="B36" s="223" t="s">
        <v>203</v>
      </c>
      <c r="C36" s="224"/>
      <c r="D36" s="151"/>
      <c r="E36" s="245">
        <v>73000</v>
      </c>
      <c r="F36" s="230" t="str">
        <f>IF(39*D36*$E$36=0,"",39*D36*$E$36)</f>
        <v/>
      </c>
      <c r="G36" s="231"/>
    </row>
    <row r="37" spans="2:7" ht="21" customHeight="1" x14ac:dyDescent="0.2">
      <c r="B37" s="225" t="s">
        <v>204</v>
      </c>
      <c r="C37" s="226"/>
      <c r="D37" s="152"/>
      <c r="E37" s="246"/>
      <c r="F37" s="228" t="str">
        <f>IF(59*D37*$E$36=0,"",59*D37*$E$36)</f>
        <v/>
      </c>
      <c r="G37" s="252"/>
    </row>
    <row r="38" spans="2:7" ht="21" customHeight="1" x14ac:dyDescent="0.2">
      <c r="B38" s="225" t="s">
        <v>205</v>
      </c>
      <c r="C38" s="226"/>
      <c r="D38" s="152"/>
      <c r="E38" s="246"/>
      <c r="F38" s="243" t="str">
        <f>IF(79*D38*$E$36=0,"",79*D38*$E$36)</f>
        <v/>
      </c>
      <c r="G38" s="244"/>
    </row>
    <row r="39" spans="2:7" ht="21" customHeight="1" x14ac:dyDescent="0.2">
      <c r="B39" s="225" t="s">
        <v>206</v>
      </c>
      <c r="C39" s="226"/>
      <c r="D39" s="152"/>
      <c r="E39" s="246"/>
      <c r="F39" s="243" t="str">
        <f>IF(99*D39*$E$36=0,"",99*D39*$E$36)</f>
        <v/>
      </c>
      <c r="G39" s="244"/>
    </row>
    <row r="40" spans="2:7" ht="21" customHeight="1" x14ac:dyDescent="0.2">
      <c r="B40" s="225" t="s">
        <v>207</v>
      </c>
      <c r="C40" s="226"/>
      <c r="D40" s="152"/>
      <c r="E40" s="246"/>
      <c r="F40" s="243" t="str">
        <f>IF(120*D40*$E$36=0,"",120*D40*$E$36)</f>
        <v/>
      </c>
      <c r="G40" s="244"/>
    </row>
    <row r="41" spans="2:7" ht="21" customHeight="1" thickBot="1" x14ac:dyDescent="0.25">
      <c r="B41" s="221" t="s">
        <v>208</v>
      </c>
      <c r="C41" s="222"/>
      <c r="D41" s="153"/>
      <c r="E41" s="247"/>
      <c r="F41" s="248" t="str">
        <f>IF(150*D41*$E$36=0,"",150*D41*$E$36)</f>
        <v/>
      </c>
      <c r="G41" s="249"/>
    </row>
    <row r="42" spans="2:7" ht="21" customHeight="1" thickTop="1" thickBot="1" x14ac:dyDescent="0.25">
      <c r="B42" s="161"/>
      <c r="C42" s="161"/>
      <c r="D42" s="163"/>
      <c r="E42" s="136" t="s">
        <v>9</v>
      </c>
      <c r="F42" s="275">
        <f>SUM(F36:G41)</f>
        <v>0</v>
      </c>
      <c r="G42" s="276"/>
    </row>
    <row r="43" spans="2:7" ht="21" customHeight="1" thickTop="1" thickBot="1" x14ac:dyDescent="0.25">
      <c r="B43" s="164"/>
      <c r="C43" s="164"/>
      <c r="D43" s="164"/>
      <c r="E43" s="165"/>
      <c r="F43" s="166"/>
      <c r="G43" s="166"/>
    </row>
    <row r="44" spans="2:7" ht="21" customHeight="1" thickTop="1" thickBot="1" x14ac:dyDescent="0.25">
      <c r="B44" s="202" t="s">
        <v>226</v>
      </c>
      <c r="C44" s="203"/>
      <c r="D44" s="203"/>
      <c r="E44" s="203"/>
      <c r="F44" s="203"/>
      <c r="G44" s="204"/>
    </row>
    <row r="45" spans="2:7" ht="21" customHeight="1" thickTop="1" thickBot="1" x14ac:dyDescent="0.25">
      <c r="B45" s="202" t="s">
        <v>0</v>
      </c>
      <c r="C45" s="204"/>
      <c r="D45" s="135" t="s">
        <v>211</v>
      </c>
      <c r="E45" s="135" t="s">
        <v>212</v>
      </c>
      <c r="F45" s="202" t="s">
        <v>4</v>
      </c>
      <c r="G45" s="204"/>
    </row>
    <row r="46" spans="2:7" ht="21" customHeight="1" thickTop="1" x14ac:dyDescent="0.2">
      <c r="B46" s="223" t="s">
        <v>203</v>
      </c>
      <c r="C46" s="224"/>
      <c r="D46" s="154"/>
      <c r="E46" s="227">
        <v>63000</v>
      </c>
      <c r="F46" s="230" t="str">
        <f>IF(39*D46*$E$46=0,"",39*D46*$E$46)</f>
        <v/>
      </c>
      <c r="G46" s="231"/>
    </row>
    <row r="47" spans="2:7" ht="21" customHeight="1" x14ac:dyDescent="0.2">
      <c r="B47" s="225" t="s">
        <v>204</v>
      </c>
      <c r="C47" s="226"/>
      <c r="D47" s="152"/>
      <c r="E47" s="228"/>
      <c r="F47" s="232" t="str">
        <f>IF(59*D47*$E$46=0,"",59*D47*$E$46)</f>
        <v/>
      </c>
      <c r="G47" s="233"/>
    </row>
    <row r="48" spans="2:7" ht="21" customHeight="1" x14ac:dyDescent="0.2">
      <c r="B48" s="225" t="s">
        <v>205</v>
      </c>
      <c r="C48" s="226"/>
      <c r="D48" s="155"/>
      <c r="E48" s="228"/>
      <c r="F48" s="232" t="str">
        <f>IF(79*D48*$E$46=0,"",79*D48*$E$46)</f>
        <v/>
      </c>
      <c r="G48" s="233"/>
    </row>
    <row r="49" spans="2:8" ht="21" customHeight="1" x14ac:dyDescent="0.2">
      <c r="B49" s="225" t="s">
        <v>206</v>
      </c>
      <c r="C49" s="226"/>
      <c r="D49" s="152"/>
      <c r="E49" s="228"/>
      <c r="F49" s="232" t="str">
        <f>IF(99*D49*$E$46=0,"",99*D49*$E$46)</f>
        <v/>
      </c>
      <c r="G49" s="233"/>
    </row>
    <row r="50" spans="2:8" ht="21" customHeight="1" x14ac:dyDescent="0.2">
      <c r="B50" s="225" t="s">
        <v>207</v>
      </c>
      <c r="C50" s="226"/>
      <c r="D50" s="152"/>
      <c r="E50" s="228"/>
      <c r="F50" s="232" t="str">
        <f>IF(120*D50*$E$46=0,"",120*D50*$E$46)</f>
        <v/>
      </c>
      <c r="G50" s="233"/>
    </row>
    <row r="51" spans="2:8" ht="21" customHeight="1" thickBot="1" x14ac:dyDescent="0.25">
      <c r="B51" s="221" t="s">
        <v>208</v>
      </c>
      <c r="C51" s="222"/>
      <c r="D51" s="156"/>
      <c r="E51" s="229"/>
      <c r="F51" s="229" t="str">
        <f>IF(150*D51*$E$46=0,"",150*D51*$E$46)</f>
        <v/>
      </c>
      <c r="G51" s="234"/>
    </row>
    <row r="52" spans="2:8" ht="21" customHeight="1" thickTop="1" thickBot="1" x14ac:dyDescent="0.25">
      <c r="B52" s="161"/>
      <c r="C52" s="161"/>
      <c r="D52" s="161"/>
      <c r="E52" s="136" t="s">
        <v>9</v>
      </c>
      <c r="F52" s="235">
        <f>SUM(F46:G51)</f>
        <v>0</v>
      </c>
      <c r="G52" s="236"/>
    </row>
    <row r="53" spans="2:8" ht="20.25" customHeight="1" thickTop="1" thickBot="1" x14ac:dyDescent="0.25"/>
    <row r="54" spans="2:8" ht="45" customHeight="1" thickTop="1" thickBot="1" x14ac:dyDescent="0.25">
      <c r="B54" s="237" t="s">
        <v>195</v>
      </c>
      <c r="C54" s="238"/>
      <c r="D54" s="239"/>
      <c r="E54" s="240">
        <f>B92</f>
        <v>0</v>
      </c>
      <c r="F54" s="241"/>
      <c r="G54" s="242"/>
    </row>
    <row r="55" spans="2:8" ht="21.75" customHeight="1" thickTop="1" x14ac:dyDescent="0.2">
      <c r="B55" s="47" t="s">
        <v>193</v>
      </c>
      <c r="C55" s="162"/>
      <c r="D55" s="162"/>
      <c r="E55" s="147"/>
      <c r="F55" s="147"/>
      <c r="G55" s="147"/>
    </row>
    <row r="56" spans="2:8" ht="12.75" customHeight="1" x14ac:dyDescent="0.2"/>
    <row r="57" spans="2:8" ht="26.25" x14ac:dyDescent="0.2">
      <c r="B57" s="157" t="s">
        <v>2</v>
      </c>
    </row>
    <row r="58" spans="2:8" ht="90" customHeight="1" thickBot="1" x14ac:dyDescent="0.25">
      <c r="B58" s="209" t="s">
        <v>232</v>
      </c>
      <c r="C58" s="209"/>
      <c r="D58" s="209"/>
      <c r="E58" s="209"/>
      <c r="F58" s="209"/>
      <c r="G58" s="209"/>
      <c r="H58" s="174"/>
    </row>
    <row r="59" spans="2:8" ht="21" customHeight="1" thickTop="1" thickBot="1" x14ac:dyDescent="0.25">
      <c r="B59" s="198" t="s">
        <v>194</v>
      </c>
      <c r="C59" s="199"/>
      <c r="D59" s="202" t="s">
        <v>5</v>
      </c>
      <c r="E59" s="203"/>
      <c r="F59" s="203"/>
      <c r="G59" s="204"/>
    </row>
    <row r="60" spans="2:8" ht="21" customHeight="1" thickTop="1" thickBot="1" x14ac:dyDescent="0.25">
      <c r="B60" s="200"/>
      <c r="C60" s="201"/>
      <c r="D60" s="137">
        <v>1000</v>
      </c>
      <c r="E60" s="138">
        <v>5000</v>
      </c>
      <c r="F60" s="138">
        <v>10000</v>
      </c>
      <c r="G60" s="139">
        <v>20000</v>
      </c>
    </row>
    <row r="61" spans="2:8" ht="21" customHeight="1" thickTop="1" x14ac:dyDescent="0.2">
      <c r="B61" s="205">
        <v>30000000</v>
      </c>
      <c r="C61" s="206"/>
      <c r="D61" s="118" t="b">
        <v>0</v>
      </c>
      <c r="E61" s="119" t="b">
        <v>1</v>
      </c>
      <c r="F61" s="119" t="b">
        <v>0</v>
      </c>
      <c r="G61" s="120" t="b">
        <v>0</v>
      </c>
    </row>
    <row r="62" spans="2:8" ht="21" customHeight="1" x14ac:dyDescent="0.2">
      <c r="B62" s="207">
        <v>50000000</v>
      </c>
      <c r="C62" s="208"/>
      <c r="D62" s="121" t="b">
        <v>0</v>
      </c>
      <c r="E62" s="122" t="b">
        <v>0</v>
      </c>
      <c r="F62" s="122" t="b">
        <v>0</v>
      </c>
      <c r="G62" s="123" t="b">
        <v>0</v>
      </c>
    </row>
    <row r="63" spans="2:8" ht="21" customHeight="1" thickBot="1" x14ac:dyDescent="0.25">
      <c r="B63" s="214">
        <v>75000000</v>
      </c>
      <c r="C63" s="215"/>
      <c r="D63" s="124" t="b">
        <v>0</v>
      </c>
      <c r="E63" s="125" t="b">
        <v>0</v>
      </c>
      <c r="F63" s="125" t="b">
        <v>0</v>
      </c>
      <c r="G63" s="126" t="b">
        <v>0</v>
      </c>
    </row>
    <row r="64" spans="2:8" ht="12.75" customHeight="1" thickTop="1" x14ac:dyDescent="0.2">
      <c r="B64" s="77"/>
    </row>
    <row r="65" spans="2:7" ht="17.25" customHeight="1" x14ac:dyDescent="0.2">
      <c r="B65" s="218" t="s">
        <v>82</v>
      </c>
      <c r="C65" s="218"/>
      <c r="D65" s="218"/>
      <c r="E65" s="218"/>
      <c r="F65" s="218"/>
      <c r="G65" s="218"/>
    </row>
    <row r="66" spans="2:7" ht="81" customHeight="1" x14ac:dyDescent="0.2">
      <c r="B66" s="219" t="s">
        <v>214</v>
      </c>
      <c r="C66" s="219"/>
      <c r="D66" s="219"/>
      <c r="E66" s="220" t="s">
        <v>215</v>
      </c>
      <c r="F66" s="220"/>
      <c r="G66" s="220"/>
    </row>
    <row r="67" spans="2:7" x14ac:dyDescent="0.2">
      <c r="B67" s="159"/>
      <c r="C67" s="160"/>
      <c r="D67" s="160"/>
      <c r="E67" s="67"/>
      <c r="F67" s="67"/>
      <c r="G67" s="67"/>
    </row>
    <row r="68" spans="2:7" ht="26.25" x14ac:dyDescent="0.2">
      <c r="B68" s="157" t="s">
        <v>3</v>
      </c>
    </row>
    <row r="69" spans="2:7" ht="9.9499999999999993" customHeight="1" thickBot="1" x14ac:dyDescent="0.25"/>
    <row r="70" spans="2:7" ht="21" customHeight="1" thickTop="1" thickBot="1" x14ac:dyDescent="0.25">
      <c r="B70" s="198" t="s">
        <v>209</v>
      </c>
      <c r="C70" s="199"/>
      <c r="D70" s="202" t="s">
        <v>5</v>
      </c>
      <c r="E70" s="203"/>
      <c r="F70" s="203"/>
      <c r="G70" s="204"/>
    </row>
    <row r="71" spans="2:7" ht="21" customHeight="1" thickTop="1" thickBot="1" x14ac:dyDescent="0.25">
      <c r="B71" s="200"/>
      <c r="C71" s="201"/>
      <c r="D71" s="137">
        <v>1000</v>
      </c>
      <c r="E71" s="138">
        <v>5000</v>
      </c>
      <c r="F71" s="138">
        <v>10000</v>
      </c>
      <c r="G71" s="139">
        <v>20000</v>
      </c>
    </row>
    <row r="72" spans="2:7" ht="21" customHeight="1" thickTop="1" x14ac:dyDescent="0.2">
      <c r="B72" s="205">
        <v>5000000</v>
      </c>
      <c r="C72" s="206"/>
      <c r="D72" s="118" t="b">
        <v>0</v>
      </c>
      <c r="E72" s="119" t="b">
        <v>0</v>
      </c>
      <c r="F72" s="119" t="b">
        <v>0</v>
      </c>
      <c r="G72" s="120" t="b">
        <v>0</v>
      </c>
    </row>
    <row r="73" spans="2:7" ht="21" customHeight="1" x14ac:dyDescent="0.2">
      <c r="B73" s="207">
        <v>10000000</v>
      </c>
      <c r="C73" s="208"/>
      <c r="D73" s="121" t="b">
        <v>0</v>
      </c>
      <c r="E73" s="122" t="b">
        <v>0</v>
      </c>
      <c r="F73" s="122" t="b">
        <v>0</v>
      </c>
      <c r="G73" s="123" t="b">
        <v>0</v>
      </c>
    </row>
    <row r="74" spans="2:7" ht="21" customHeight="1" x14ac:dyDescent="0.2">
      <c r="B74" s="216">
        <v>20000000</v>
      </c>
      <c r="C74" s="217"/>
      <c r="D74" s="121" t="b">
        <v>0</v>
      </c>
      <c r="E74" s="122" t="b">
        <v>1</v>
      </c>
      <c r="F74" s="122" t="b">
        <v>0</v>
      </c>
      <c r="G74" s="123" t="b">
        <v>0</v>
      </c>
    </row>
    <row r="75" spans="2:7" ht="21" customHeight="1" thickBot="1" x14ac:dyDescent="0.25">
      <c r="B75" s="214">
        <v>50000000</v>
      </c>
      <c r="C75" s="215"/>
      <c r="D75" s="124" t="b">
        <v>0</v>
      </c>
      <c r="E75" s="125" t="b">
        <v>0</v>
      </c>
      <c r="F75" s="125" t="b">
        <v>0</v>
      </c>
      <c r="G75" s="126" t="b">
        <v>0</v>
      </c>
    </row>
    <row r="76" spans="2:7" ht="13.5" thickTop="1" x14ac:dyDescent="0.2"/>
    <row r="77" spans="2:7" ht="53.25" customHeight="1" x14ac:dyDescent="0.2">
      <c r="B77" s="209" t="s">
        <v>231</v>
      </c>
      <c r="C77" s="209"/>
      <c r="D77" s="209"/>
      <c r="E77" s="209"/>
      <c r="F77" s="209"/>
      <c r="G77" s="209"/>
    </row>
    <row r="78" spans="2:7" ht="6" customHeight="1" thickBot="1" x14ac:dyDescent="0.25"/>
    <row r="79" spans="2:7" ht="21" customHeight="1" thickTop="1" thickBot="1" x14ac:dyDescent="0.25">
      <c r="B79" s="198" t="s">
        <v>210</v>
      </c>
      <c r="C79" s="199"/>
      <c r="D79" s="202" t="s">
        <v>5</v>
      </c>
      <c r="E79" s="203"/>
      <c r="F79" s="203"/>
      <c r="G79" s="204"/>
    </row>
    <row r="80" spans="2:7" ht="21" customHeight="1" thickTop="1" thickBot="1" x14ac:dyDescent="0.25">
      <c r="B80" s="200"/>
      <c r="C80" s="201"/>
      <c r="D80" s="137">
        <v>1000</v>
      </c>
      <c r="E80" s="138">
        <v>5000</v>
      </c>
      <c r="F80" s="138">
        <v>10000</v>
      </c>
      <c r="G80" s="139">
        <v>20000</v>
      </c>
    </row>
    <row r="81" spans="2:7" ht="21" customHeight="1" thickTop="1" thickBot="1" x14ac:dyDescent="0.25">
      <c r="B81" s="192">
        <f>Sazby!G33</f>
        <v>10000000</v>
      </c>
      <c r="C81" s="193"/>
      <c r="D81" s="127" t="b">
        <v>0</v>
      </c>
      <c r="E81" s="128" t="b">
        <v>1</v>
      </c>
      <c r="F81" s="128" t="b">
        <v>0</v>
      </c>
      <c r="G81" s="129" t="b">
        <v>0</v>
      </c>
    </row>
    <row r="82" spans="2:7" ht="13.5" thickTop="1" x14ac:dyDescent="0.2"/>
    <row r="84" spans="2:7" ht="28.5" customHeight="1" x14ac:dyDescent="0.2">
      <c r="B84" s="157" t="s">
        <v>26</v>
      </c>
    </row>
    <row r="85" spans="2:7" ht="9.9499999999999993" customHeight="1" thickBot="1" x14ac:dyDescent="0.25">
      <c r="B85" s="158"/>
    </row>
    <row r="86" spans="2:7" ht="21" customHeight="1" thickTop="1" thickBot="1" x14ac:dyDescent="0.25">
      <c r="B86" s="210"/>
      <c r="C86" s="211"/>
      <c r="D86" s="194" t="s">
        <v>72</v>
      </c>
      <c r="E86" s="195"/>
      <c r="F86" s="145" t="s">
        <v>5</v>
      </c>
      <c r="G86" s="145" t="s">
        <v>73</v>
      </c>
    </row>
    <row r="87" spans="2:7" s="47" customFormat="1" ht="21" customHeight="1" thickTop="1" x14ac:dyDescent="0.2">
      <c r="B87" s="212" t="s">
        <v>222</v>
      </c>
      <c r="C87" s="213"/>
      <c r="D87" s="196">
        <f>Sazby!G19</f>
        <v>30000000</v>
      </c>
      <c r="E87" s="197"/>
      <c r="F87" s="140">
        <f>Sazby!G22</f>
        <v>5000</v>
      </c>
      <c r="G87" s="140">
        <f>Sazby!I20</f>
        <v>0</v>
      </c>
    </row>
    <row r="88" spans="2:7" ht="21" customHeight="1" x14ac:dyDescent="0.2">
      <c r="B88" s="184" t="s">
        <v>221</v>
      </c>
      <c r="C88" s="185"/>
      <c r="D88" s="188" t="str">
        <f>Sazby!H27</f>
        <v>Nejdříve vyplňte PČ</v>
      </c>
      <c r="E88" s="189"/>
      <c r="F88" s="146" t="str">
        <f>Sazby!H30</f>
        <v/>
      </c>
      <c r="G88" s="146" t="str">
        <f>Sazby!J28</f>
        <v/>
      </c>
    </row>
    <row r="89" spans="2:7" ht="36.950000000000003" customHeight="1" thickBot="1" x14ac:dyDescent="0.25">
      <c r="B89" s="186" t="s">
        <v>220</v>
      </c>
      <c r="C89" s="187"/>
      <c r="D89" s="190" t="str">
        <f>Sazby!H33</f>
        <v>Nejdříve vyplňte PČ</v>
      </c>
      <c r="E89" s="191"/>
      <c r="F89" s="141" t="str">
        <f>Sazby!H36</f>
        <v/>
      </c>
      <c r="G89" s="141" t="str">
        <f>Sazby!J34</f>
        <v/>
      </c>
    </row>
    <row r="90" spans="2:7" ht="12.75" customHeight="1" thickTop="1" thickBot="1" x14ac:dyDescent="0.25">
      <c r="B90" s="158"/>
    </row>
    <row r="91" spans="2:7" ht="36.950000000000003" customHeight="1" thickTop="1" thickBot="1" x14ac:dyDescent="0.25">
      <c r="B91" s="175" t="s">
        <v>27</v>
      </c>
      <c r="C91" s="176"/>
      <c r="D91" s="177"/>
      <c r="E91" s="175" t="s">
        <v>28</v>
      </c>
      <c r="F91" s="176"/>
      <c r="G91" s="177"/>
    </row>
    <row r="92" spans="2:7" ht="21" customHeight="1" thickTop="1" x14ac:dyDescent="0.2">
      <c r="B92" s="178">
        <f>IF((F42+F52)&gt;300000000,"Nutné individuální posouzení",(F42+F52))</f>
        <v>0</v>
      </c>
      <c r="C92" s="179"/>
      <c r="D92" s="180"/>
      <c r="E92" s="178">
        <f>SUM(G87:G89)</f>
        <v>0</v>
      </c>
      <c r="F92" s="179"/>
      <c r="G92" s="180"/>
    </row>
    <row r="93" spans="2:7" ht="21" customHeight="1" thickBot="1" x14ac:dyDescent="0.25">
      <c r="B93" s="181"/>
      <c r="C93" s="182"/>
      <c r="D93" s="183"/>
      <c r="E93" s="181"/>
      <c r="F93" s="182"/>
      <c r="G93" s="183"/>
    </row>
    <row r="94" spans="2:7" ht="13.5" thickTop="1" x14ac:dyDescent="0.2"/>
  </sheetData>
  <sheetProtection algorithmName="SHA-512" hashValue="q+oiuK+2UFC8gmlVu/LUROkOUWm5WiSr2VnPy/vL/pA+6MmZcn60OhVDIkUzLFZTzHTux+dTYWqUn4ZwrqDT/g==" saltValue="YWKnLXL0HSnOMEvxiCyo1A==" spinCount="100000" sheet="1" formatRows="0" selectLockedCells="1"/>
  <mergeCells count="99">
    <mergeCell ref="D22:G22"/>
    <mergeCell ref="D23:G23"/>
    <mergeCell ref="D14:G14"/>
    <mergeCell ref="D15:G15"/>
    <mergeCell ref="D17:G17"/>
    <mergeCell ref="B18:G18"/>
    <mergeCell ref="F42:G42"/>
    <mergeCell ref="B44:G44"/>
    <mergeCell ref="D11:G11"/>
    <mergeCell ref="B4:B11"/>
    <mergeCell ref="D4:G4"/>
    <mergeCell ref="D5:G5"/>
    <mergeCell ref="D6:G6"/>
    <mergeCell ref="D7:G7"/>
    <mergeCell ref="D8:G8"/>
    <mergeCell ref="D9:G9"/>
    <mergeCell ref="B13:B15"/>
    <mergeCell ref="B19:B23"/>
    <mergeCell ref="B12:G12"/>
    <mergeCell ref="B16:G16"/>
    <mergeCell ref="D20:G20"/>
    <mergeCell ref="D21:G21"/>
    <mergeCell ref="D13:G13"/>
    <mergeCell ref="B34:G34"/>
    <mergeCell ref="F35:G35"/>
    <mergeCell ref="F36:G36"/>
    <mergeCell ref="F37:G37"/>
    <mergeCell ref="D25:G25"/>
    <mergeCell ref="D27:G27"/>
    <mergeCell ref="B24:C24"/>
    <mergeCell ref="B25:C25"/>
    <mergeCell ref="B27:C27"/>
    <mergeCell ref="B26:G26"/>
    <mergeCell ref="D24:G24"/>
    <mergeCell ref="B17:C17"/>
    <mergeCell ref="D19:G19"/>
    <mergeCell ref="B28:C29"/>
    <mergeCell ref="E28:F28"/>
    <mergeCell ref="F38:G38"/>
    <mergeCell ref="E36:E41"/>
    <mergeCell ref="B35:C35"/>
    <mergeCell ref="B36:C36"/>
    <mergeCell ref="B37:C37"/>
    <mergeCell ref="B38:C38"/>
    <mergeCell ref="B39:C39"/>
    <mergeCell ref="B40:C40"/>
    <mergeCell ref="B41:C41"/>
    <mergeCell ref="F39:G39"/>
    <mergeCell ref="F40:G40"/>
    <mergeCell ref="F41:G41"/>
    <mergeCell ref="F52:G52"/>
    <mergeCell ref="B54:D54"/>
    <mergeCell ref="E54:G54"/>
    <mergeCell ref="B59:C60"/>
    <mergeCell ref="D59:G59"/>
    <mergeCell ref="B58:G58"/>
    <mergeCell ref="E46:E51"/>
    <mergeCell ref="F45:G45"/>
    <mergeCell ref="F46:G46"/>
    <mergeCell ref="F47:G47"/>
    <mergeCell ref="F48:G48"/>
    <mergeCell ref="F49:G49"/>
    <mergeCell ref="F50:G50"/>
    <mergeCell ref="F51:G51"/>
    <mergeCell ref="B51:C51"/>
    <mergeCell ref="B45:C45"/>
    <mergeCell ref="B46:C46"/>
    <mergeCell ref="B47:C47"/>
    <mergeCell ref="B48:C48"/>
    <mergeCell ref="B49:C49"/>
    <mergeCell ref="B50:C50"/>
    <mergeCell ref="B61:C61"/>
    <mergeCell ref="B62:C62"/>
    <mergeCell ref="B63:C63"/>
    <mergeCell ref="B65:G65"/>
    <mergeCell ref="B66:D66"/>
    <mergeCell ref="E66:G66"/>
    <mergeCell ref="B81:C81"/>
    <mergeCell ref="D86:E86"/>
    <mergeCell ref="D87:E87"/>
    <mergeCell ref="B70:C71"/>
    <mergeCell ref="D70:G70"/>
    <mergeCell ref="B72:C72"/>
    <mergeCell ref="B73:C73"/>
    <mergeCell ref="B77:G77"/>
    <mergeCell ref="B86:C86"/>
    <mergeCell ref="B87:C87"/>
    <mergeCell ref="B75:C75"/>
    <mergeCell ref="B74:C74"/>
    <mergeCell ref="B79:C80"/>
    <mergeCell ref="D79:G79"/>
    <mergeCell ref="B91:D91"/>
    <mergeCell ref="B92:D93"/>
    <mergeCell ref="E91:G91"/>
    <mergeCell ref="E92:G93"/>
    <mergeCell ref="B88:C88"/>
    <mergeCell ref="B89:C89"/>
    <mergeCell ref="D88:E88"/>
    <mergeCell ref="D89:E89"/>
  </mergeCells>
  <conditionalFormatting sqref="B54 E54 B92">
    <cfRule type="containsText" dxfId="7" priority="10" operator="containsText" text="Nutné individuální posouzení">
      <formula>NOT(ISERROR(SEARCH("Nutné individuální posouzení",B54)))</formula>
    </cfRule>
  </conditionalFormatting>
  <conditionalFormatting sqref="D29:E29 G29">
    <cfRule type="cellIs" dxfId="6" priority="1" operator="equal">
      <formula>TRUE</formula>
    </cfRule>
  </conditionalFormatting>
  <conditionalFormatting sqref="D88:E89">
    <cfRule type="containsText" dxfId="5" priority="7" operator="containsText" text="Nejdříve vyplňte PČ">
      <formula>NOT(ISERROR(SEARCH("Nejdříve vyplňte PČ",D88)))</formula>
    </cfRule>
  </conditionalFormatting>
  <conditionalFormatting sqref="D89:E89">
    <cfRule type="containsText" dxfId="4" priority="6" operator="containsText" text="Nejdříve vyberte základní limit pro odpovědnost">
      <formula>NOT(ISERROR(SEARCH("Nejdříve vyberte základní limit pro odpovědnost",D89)))</formula>
    </cfRule>
  </conditionalFormatting>
  <conditionalFormatting sqref="D61:G63">
    <cfRule type="cellIs" dxfId="3" priority="5" operator="equal">
      <formula>TRUE</formula>
    </cfRule>
  </conditionalFormatting>
  <conditionalFormatting sqref="D72:G75">
    <cfRule type="cellIs" dxfId="2" priority="4" operator="equal">
      <formula>TRUE</formula>
    </cfRule>
  </conditionalFormatting>
  <conditionalFormatting sqref="D81:G81">
    <cfRule type="cellIs" dxfId="1" priority="3" operator="equal">
      <formula>TRUE</formula>
    </cfRule>
  </conditionalFormatting>
  <conditionalFormatting sqref="E10 G10">
    <cfRule type="cellIs" dxfId="0" priority="2" operator="equal">
      <formula>TRUE</formula>
    </cfRule>
  </conditionalFormatting>
  <pageMargins left="0.31496062992125984" right="0.31496062992125984" top="0.74803149606299213" bottom="0.74803149606299213" header="0.31496062992125984" footer="0.31496062992125984"/>
  <pageSetup paperSize="9" scale="92" fitToHeight="0" orientation="portrait" r:id="rId1"/>
  <headerFooter alignWithMargins="0">
    <oddFooter xml:space="preserve">&amp;R&amp;12&amp;P  </oddFooter>
  </headerFooter>
  <rowBreaks count="3" manualBreakCount="3">
    <brk id="31" max="16383" man="1"/>
    <brk id="56" max="16383" man="1"/>
    <brk id="83"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123DA-2956-4B28-A6BD-C663E6B1BFE8}">
  <sheetPr codeName="List32">
    <pageSetUpPr fitToPage="1"/>
  </sheetPr>
  <dimension ref="B1:S19"/>
  <sheetViews>
    <sheetView showGridLines="0" zoomScale="80" zoomScaleNormal="80" workbookViewId="0"/>
  </sheetViews>
  <sheetFormatPr defaultColWidth="9.140625" defaultRowHeight="12.75" x14ac:dyDescent="0.2"/>
  <cols>
    <col min="1" max="1" width="7.140625" style="7" customWidth="1"/>
    <col min="2" max="2" width="87.7109375" style="7" customWidth="1"/>
    <col min="3" max="3" width="20.42578125" style="8" hidden="1" customWidth="1"/>
    <col min="4" max="7" width="18.28515625" style="8" customWidth="1"/>
    <col min="8" max="8" width="22.42578125" style="8" customWidth="1"/>
    <col min="9" max="12" width="18.28515625" style="8" customWidth="1"/>
    <col min="13" max="13" width="18.28515625" style="8" hidden="1" customWidth="1"/>
    <col min="14" max="16" width="18.28515625" style="8" customWidth="1"/>
    <col min="17" max="17" width="14.7109375" style="7" customWidth="1"/>
    <col min="18" max="16384" width="9.140625" style="7"/>
  </cols>
  <sheetData>
    <row r="1" spans="2:19" ht="50.1" customHeight="1" x14ac:dyDescent="0.2">
      <c r="B1" s="63" t="s">
        <v>64</v>
      </c>
    </row>
    <row r="2" spans="2:19" ht="30" customHeight="1" x14ac:dyDescent="0.4">
      <c r="B2" s="27" t="s">
        <v>63</v>
      </c>
      <c r="H2" s="115"/>
    </row>
    <row r="3" spans="2:19" ht="30" customHeight="1" x14ac:dyDescent="0.35">
      <c r="B3" s="43" t="s">
        <v>62</v>
      </c>
      <c r="D3" s="315">
        <f>Kalkulace!F42+Kalkulace!F52</f>
        <v>0</v>
      </c>
      <c r="E3" s="315"/>
      <c r="F3" s="315"/>
      <c r="P3" s="26"/>
    </row>
    <row r="4" spans="2:19" ht="30" customHeight="1" thickBot="1" x14ac:dyDescent="0.25">
      <c r="B4" s="44" t="s">
        <v>65</v>
      </c>
      <c r="D4" s="316">
        <f>CEILING(IF((Kalkulace!F42*0.1)+(Kalkulace!F52*0.1*1.13698630136986)&gt;10000000,10000000,(Kalkulace!F42*0.1)+(Kalkulace!F52*0.1*1.13698630136986)),100000)</f>
        <v>0</v>
      </c>
      <c r="E4" s="316"/>
      <c r="F4" s="25" t="s">
        <v>61</v>
      </c>
      <c r="G4" s="28"/>
      <c r="H4" s="28"/>
      <c r="I4" s="24"/>
    </row>
    <row r="5" spans="2:19" ht="27" customHeight="1" thickTop="1" thickBot="1" x14ac:dyDescent="0.25">
      <c r="B5" s="308" t="s">
        <v>60</v>
      </c>
      <c r="C5" s="310" t="s">
        <v>59</v>
      </c>
      <c r="D5" s="312" t="s">
        <v>58</v>
      </c>
      <c r="E5" s="313"/>
      <c r="F5" s="313"/>
      <c r="G5" s="313"/>
      <c r="H5" s="313"/>
      <c r="I5" s="313"/>
      <c r="J5" s="313"/>
      <c r="K5" s="313"/>
      <c r="L5" s="313"/>
      <c r="M5" s="313"/>
      <c r="N5" s="313"/>
      <c r="O5" s="313"/>
      <c r="P5" s="314"/>
    </row>
    <row r="6" spans="2:19" ht="99.6" customHeight="1" thickBot="1" x14ac:dyDescent="0.25">
      <c r="B6" s="309"/>
      <c r="C6" s="311"/>
      <c r="D6" s="29" t="s">
        <v>57</v>
      </c>
      <c r="E6" s="30" t="s">
        <v>56</v>
      </c>
      <c r="F6" s="30" t="s">
        <v>55</v>
      </c>
      <c r="G6" s="30" t="s">
        <v>54</v>
      </c>
      <c r="H6" s="31" t="s">
        <v>53</v>
      </c>
      <c r="I6" s="30" t="s">
        <v>52</v>
      </c>
      <c r="J6" s="30" t="s">
        <v>51</v>
      </c>
      <c r="K6" s="30" t="s">
        <v>50</v>
      </c>
      <c r="L6" s="30" t="s">
        <v>49</v>
      </c>
      <c r="M6" s="30" t="s">
        <v>48</v>
      </c>
      <c r="N6" s="30" t="s">
        <v>47</v>
      </c>
      <c r="O6" s="30" t="s">
        <v>46</v>
      </c>
      <c r="P6" s="32" t="s">
        <v>45</v>
      </c>
    </row>
    <row r="7" spans="2:19" ht="26.25" customHeight="1" thickTop="1" x14ac:dyDescent="0.2">
      <c r="B7" s="33" t="s">
        <v>44</v>
      </c>
      <c r="C7" s="38">
        <v>1000000</v>
      </c>
      <c r="D7" s="23">
        <f>$D$4</f>
        <v>0</v>
      </c>
      <c r="E7" s="22">
        <f>$D$4</f>
        <v>0</v>
      </c>
      <c r="F7" s="22">
        <f>$D$4</f>
        <v>0</v>
      </c>
      <c r="G7" s="22">
        <f>$D$4</f>
        <v>0</v>
      </c>
      <c r="H7" s="22">
        <f>$D$4</f>
        <v>0</v>
      </c>
      <c r="I7" s="22">
        <f>0.1*$D$4</f>
        <v>0</v>
      </c>
      <c r="J7" s="22">
        <f>0.1*$D$4</f>
        <v>0</v>
      </c>
      <c r="K7" s="22">
        <f>0.1*$D$4</f>
        <v>0</v>
      </c>
      <c r="L7" s="22">
        <f>0.025*$D$4</f>
        <v>0</v>
      </c>
      <c r="M7" s="22">
        <f>0.01*$D$4</f>
        <v>0</v>
      </c>
      <c r="N7" s="22">
        <f t="shared" ref="N7:P8" si="0">0.025*$D$4</f>
        <v>0</v>
      </c>
      <c r="O7" s="22">
        <f t="shared" si="0"/>
        <v>0</v>
      </c>
      <c r="P7" s="21">
        <f t="shared" si="0"/>
        <v>0</v>
      </c>
      <c r="Q7" s="20"/>
    </row>
    <row r="8" spans="2:19" ht="34.5" customHeight="1" x14ac:dyDescent="0.2">
      <c r="B8" s="34" t="s">
        <v>43</v>
      </c>
      <c r="C8" s="39">
        <v>250000</v>
      </c>
      <c r="D8" s="16">
        <f>0.1*$D$4</f>
        <v>0</v>
      </c>
      <c r="E8" s="15">
        <f>0.1*$D$4</f>
        <v>0</v>
      </c>
      <c r="F8" s="15">
        <f>0.1*$D$4</f>
        <v>0</v>
      </c>
      <c r="G8" s="15">
        <f>0.1*$D$4</f>
        <v>0</v>
      </c>
      <c r="H8" s="15">
        <f>0.1*$D$4</f>
        <v>0</v>
      </c>
      <c r="I8" s="15">
        <f>0.025*$D$4</f>
        <v>0</v>
      </c>
      <c r="J8" s="15">
        <f>0.025*$D$4</f>
        <v>0</v>
      </c>
      <c r="K8" s="15">
        <f>0.025*$D$4</f>
        <v>0</v>
      </c>
      <c r="L8" s="15">
        <f>0.025*$D$4</f>
        <v>0</v>
      </c>
      <c r="M8" s="15">
        <f>0.01*$D$4</f>
        <v>0</v>
      </c>
      <c r="N8" s="15">
        <f t="shared" si="0"/>
        <v>0</v>
      </c>
      <c r="O8" s="15">
        <f t="shared" si="0"/>
        <v>0</v>
      </c>
      <c r="P8" s="17">
        <f t="shared" si="0"/>
        <v>0</v>
      </c>
    </row>
    <row r="9" spans="2:19" ht="26.25" customHeight="1" x14ac:dyDescent="0.2">
      <c r="B9" s="35" t="s">
        <v>42</v>
      </c>
      <c r="C9" s="39">
        <v>500000</v>
      </c>
      <c r="D9" s="18" t="s">
        <v>30</v>
      </c>
      <c r="E9" s="14" t="s">
        <v>30</v>
      </c>
      <c r="F9" s="14" t="s">
        <v>30</v>
      </c>
      <c r="G9" s="14" t="s">
        <v>30</v>
      </c>
      <c r="H9" s="14" t="s">
        <v>30</v>
      </c>
      <c r="I9" s="15">
        <f>0.1*$D$4</f>
        <v>0</v>
      </c>
      <c r="J9" s="15">
        <f>0.1*$D$4</f>
        <v>0</v>
      </c>
      <c r="K9" s="15">
        <f>0.1*$D$4</f>
        <v>0</v>
      </c>
      <c r="L9" s="15">
        <f>0.1*$D$4</f>
        <v>0</v>
      </c>
      <c r="M9" s="15">
        <f>0.01*$D$4</f>
        <v>0</v>
      </c>
      <c r="N9" s="15">
        <f>0.1*$D$4</f>
        <v>0</v>
      </c>
      <c r="O9" s="15">
        <f>0.1*$D$4</f>
        <v>0</v>
      </c>
      <c r="P9" s="17">
        <f>0.1*$D$4</f>
        <v>0</v>
      </c>
      <c r="S9" s="19"/>
    </row>
    <row r="10" spans="2:19" ht="25.5" hidden="1" x14ac:dyDescent="0.2">
      <c r="B10" s="35" t="s">
        <v>41</v>
      </c>
      <c r="C10" s="40">
        <v>50000</v>
      </c>
      <c r="D10" s="18" t="s">
        <v>32</v>
      </c>
      <c r="E10" s="14" t="s">
        <v>32</v>
      </c>
      <c r="F10" s="14" t="s">
        <v>32</v>
      </c>
      <c r="G10" s="14" t="s">
        <v>32</v>
      </c>
      <c r="H10" s="14" t="s">
        <v>32</v>
      </c>
      <c r="I10" s="14" t="s">
        <v>32</v>
      </c>
      <c r="J10" s="14" t="s">
        <v>32</v>
      </c>
      <c r="K10" s="14" t="s">
        <v>30</v>
      </c>
      <c r="L10" s="14" t="s">
        <v>32</v>
      </c>
      <c r="M10" s="14" t="s">
        <v>30</v>
      </c>
      <c r="N10" s="14" t="s">
        <v>30</v>
      </c>
      <c r="O10" s="14" t="s">
        <v>32</v>
      </c>
      <c r="P10" s="13" t="s">
        <v>32</v>
      </c>
    </row>
    <row r="11" spans="2:19" ht="34.5" customHeight="1" x14ac:dyDescent="0.2">
      <c r="B11" s="35" t="s">
        <v>40</v>
      </c>
      <c r="C11" s="39">
        <v>50000</v>
      </c>
      <c r="D11" s="18" t="s">
        <v>30</v>
      </c>
      <c r="E11" s="15">
        <f>0.01*$D$4</f>
        <v>0</v>
      </c>
      <c r="F11" s="14" t="s">
        <v>30</v>
      </c>
      <c r="G11" s="14" t="s">
        <v>30</v>
      </c>
      <c r="H11" s="14" t="s">
        <v>30</v>
      </c>
      <c r="I11" s="14" t="s">
        <v>30</v>
      </c>
      <c r="J11" s="14" t="s">
        <v>30</v>
      </c>
      <c r="K11" s="14" t="s">
        <v>30</v>
      </c>
      <c r="L11" s="14" t="s">
        <v>30</v>
      </c>
      <c r="M11" s="14" t="s">
        <v>39</v>
      </c>
      <c r="N11" s="14" t="s">
        <v>30</v>
      </c>
      <c r="O11" s="14" t="s">
        <v>30</v>
      </c>
      <c r="P11" s="13" t="s">
        <v>30</v>
      </c>
    </row>
    <row r="12" spans="2:19" ht="26.25" customHeight="1" x14ac:dyDescent="0.2">
      <c r="B12" s="34" t="s">
        <v>38</v>
      </c>
      <c r="C12" s="39">
        <v>50000</v>
      </c>
      <c r="D12" s="16">
        <f t="shared" ref="D12:I16" si="1">0.025*$D$4</f>
        <v>0</v>
      </c>
      <c r="E12" s="15">
        <f t="shared" si="1"/>
        <v>0</v>
      </c>
      <c r="F12" s="15">
        <f t="shared" si="1"/>
        <v>0</v>
      </c>
      <c r="G12" s="15">
        <f t="shared" si="1"/>
        <v>0</v>
      </c>
      <c r="H12" s="15">
        <f t="shared" si="1"/>
        <v>0</v>
      </c>
      <c r="I12" s="15">
        <f t="shared" si="1"/>
        <v>0</v>
      </c>
      <c r="J12" s="14" t="s">
        <v>30</v>
      </c>
      <c r="K12" s="14" t="s">
        <v>30</v>
      </c>
      <c r="L12" s="14" t="s">
        <v>30</v>
      </c>
      <c r="M12" s="14" t="s">
        <v>32</v>
      </c>
      <c r="N12" s="14" t="s">
        <v>30</v>
      </c>
      <c r="O12" s="15">
        <f>0.01*D4</f>
        <v>0</v>
      </c>
      <c r="P12" s="17">
        <f>0.01*D4</f>
        <v>0</v>
      </c>
    </row>
    <row r="13" spans="2:19" ht="26.25" customHeight="1" x14ac:dyDescent="0.2">
      <c r="B13" s="36" t="s">
        <v>37</v>
      </c>
      <c r="C13" s="40">
        <v>50000</v>
      </c>
      <c r="D13" s="16">
        <f t="shared" si="1"/>
        <v>0</v>
      </c>
      <c r="E13" s="15">
        <f t="shared" si="1"/>
        <v>0</v>
      </c>
      <c r="F13" s="15">
        <f t="shared" si="1"/>
        <v>0</v>
      </c>
      <c r="G13" s="15">
        <f t="shared" si="1"/>
        <v>0</v>
      </c>
      <c r="H13" s="15">
        <f t="shared" si="1"/>
        <v>0</v>
      </c>
      <c r="I13" s="15">
        <f t="shared" si="1"/>
        <v>0</v>
      </c>
      <c r="J13" s="15">
        <f>0.025*$D$4</f>
        <v>0</v>
      </c>
      <c r="K13" s="14" t="s">
        <v>30</v>
      </c>
      <c r="L13" s="15">
        <f>0.025*D4</f>
        <v>0</v>
      </c>
      <c r="M13" s="14" t="s">
        <v>32</v>
      </c>
      <c r="N13" s="14"/>
      <c r="O13" s="15">
        <f>0.025*D4</f>
        <v>0</v>
      </c>
      <c r="P13" s="13" t="s">
        <v>30</v>
      </c>
    </row>
    <row r="14" spans="2:19" ht="26.25" customHeight="1" x14ac:dyDescent="0.2">
      <c r="B14" s="36" t="s">
        <v>36</v>
      </c>
      <c r="C14" s="40">
        <v>50000</v>
      </c>
      <c r="D14" s="16">
        <f t="shared" si="1"/>
        <v>0</v>
      </c>
      <c r="E14" s="15">
        <f t="shared" si="1"/>
        <v>0</v>
      </c>
      <c r="F14" s="15">
        <f t="shared" si="1"/>
        <v>0</v>
      </c>
      <c r="G14" s="15">
        <f t="shared" si="1"/>
        <v>0</v>
      </c>
      <c r="H14" s="15">
        <f t="shared" si="1"/>
        <v>0</v>
      </c>
      <c r="I14" s="15">
        <f t="shared" si="1"/>
        <v>0</v>
      </c>
      <c r="J14" s="15">
        <f>0.025*$D$4</f>
        <v>0</v>
      </c>
      <c r="K14" s="14" t="s">
        <v>30</v>
      </c>
      <c r="L14" s="15">
        <f>0.025*D4</f>
        <v>0</v>
      </c>
      <c r="M14" s="14" t="s">
        <v>32</v>
      </c>
      <c r="N14" s="14" t="s">
        <v>30</v>
      </c>
      <c r="O14" s="14" t="s">
        <v>30</v>
      </c>
      <c r="P14" s="13" t="s">
        <v>30</v>
      </c>
    </row>
    <row r="15" spans="2:19" ht="47.25" customHeight="1" x14ac:dyDescent="0.2">
      <c r="B15" s="36" t="s">
        <v>35</v>
      </c>
      <c r="C15" s="39">
        <v>250000</v>
      </c>
      <c r="D15" s="16">
        <f t="shared" si="1"/>
        <v>0</v>
      </c>
      <c r="E15" s="15">
        <f t="shared" si="1"/>
        <v>0</v>
      </c>
      <c r="F15" s="15">
        <f t="shared" si="1"/>
        <v>0</v>
      </c>
      <c r="G15" s="15">
        <f t="shared" si="1"/>
        <v>0</v>
      </c>
      <c r="H15" s="15">
        <f t="shared" si="1"/>
        <v>0</v>
      </c>
      <c r="I15" s="15">
        <f t="shared" si="1"/>
        <v>0</v>
      </c>
      <c r="J15" s="15" t="s">
        <v>30</v>
      </c>
      <c r="K15" s="14" t="s">
        <v>30</v>
      </c>
      <c r="L15" s="14" t="s">
        <v>30</v>
      </c>
      <c r="M15" s="14" t="s">
        <v>32</v>
      </c>
      <c r="N15" s="14" t="s">
        <v>30</v>
      </c>
      <c r="O15" s="14" t="s">
        <v>30</v>
      </c>
      <c r="P15" s="17" t="s">
        <v>30</v>
      </c>
    </row>
    <row r="16" spans="2:19" ht="34.5" customHeight="1" x14ac:dyDescent="0.2">
      <c r="B16" s="36" t="s">
        <v>34</v>
      </c>
      <c r="C16" s="39">
        <v>250000</v>
      </c>
      <c r="D16" s="16">
        <f t="shared" si="1"/>
        <v>0</v>
      </c>
      <c r="E16" s="15">
        <f t="shared" si="1"/>
        <v>0</v>
      </c>
      <c r="F16" s="15">
        <f t="shared" si="1"/>
        <v>0</v>
      </c>
      <c r="G16" s="15">
        <f t="shared" si="1"/>
        <v>0</v>
      </c>
      <c r="H16" s="15">
        <f t="shared" si="1"/>
        <v>0</v>
      </c>
      <c r="I16" s="15">
        <f t="shared" si="1"/>
        <v>0</v>
      </c>
      <c r="J16" s="15">
        <f>0.025*$D$4</f>
        <v>0</v>
      </c>
      <c r="K16" s="14" t="s">
        <v>30</v>
      </c>
      <c r="L16" s="14" t="s">
        <v>30</v>
      </c>
      <c r="M16" s="14" t="s">
        <v>32</v>
      </c>
      <c r="N16" s="14" t="s">
        <v>30</v>
      </c>
      <c r="O16" s="15">
        <f>0.01*D4</f>
        <v>0</v>
      </c>
      <c r="P16" s="17">
        <f>0.01*D4</f>
        <v>0</v>
      </c>
    </row>
    <row r="17" spans="2:17" ht="34.5" customHeight="1" thickBot="1" x14ac:dyDescent="0.25">
      <c r="B17" s="34" t="s">
        <v>33</v>
      </c>
      <c r="C17" s="41">
        <v>2000000</v>
      </c>
      <c r="D17" s="16">
        <f t="shared" ref="D17:I17" si="2">0.01*$D$4</f>
        <v>0</v>
      </c>
      <c r="E17" s="15">
        <f t="shared" si="2"/>
        <v>0</v>
      </c>
      <c r="F17" s="15">
        <f t="shared" si="2"/>
        <v>0</v>
      </c>
      <c r="G17" s="15">
        <f t="shared" si="2"/>
        <v>0</v>
      </c>
      <c r="H17" s="15">
        <f t="shared" si="2"/>
        <v>0</v>
      </c>
      <c r="I17" s="15">
        <f t="shared" si="2"/>
        <v>0</v>
      </c>
      <c r="J17" s="14" t="s">
        <v>30</v>
      </c>
      <c r="K17" s="14" t="s">
        <v>30</v>
      </c>
      <c r="L17" s="14" t="s">
        <v>30</v>
      </c>
      <c r="M17" s="14" t="s">
        <v>32</v>
      </c>
      <c r="N17" s="14" t="s">
        <v>30</v>
      </c>
      <c r="O17" s="14" t="s">
        <v>30</v>
      </c>
      <c r="P17" s="13" t="s">
        <v>30</v>
      </c>
    </row>
    <row r="18" spans="2:17" ht="26.25" customHeight="1" thickTop="1" thickBot="1" x14ac:dyDescent="0.25">
      <c r="B18" s="37" t="s">
        <v>31</v>
      </c>
      <c r="C18" s="42">
        <v>500000</v>
      </c>
      <c r="D18" s="12">
        <f>0.5*$D$4</f>
        <v>0</v>
      </c>
      <c r="E18" s="11">
        <f>0.5*$D$4</f>
        <v>0</v>
      </c>
      <c r="F18" s="11">
        <f>0.5*$D$4</f>
        <v>0</v>
      </c>
      <c r="G18" s="11">
        <f>0.5*$D$4</f>
        <v>0</v>
      </c>
      <c r="H18" s="11">
        <f>0.5*$D$4</f>
        <v>0</v>
      </c>
      <c r="I18" s="11">
        <f>0.1*$D$4</f>
        <v>0</v>
      </c>
      <c r="J18" s="11">
        <f>0.1*$D$4</f>
        <v>0</v>
      </c>
      <c r="K18" s="11" t="s">
        <v>30</v>
      </c>
      <c r="L18" s="11">
        <f>0.05*$D$4</f>
        <v>0</v>
      </c>
      <c r="M18" s="11">
        <f>0.01*$D$4</f>
        <v>0</v>
      </c>
      <c r="N18" s="11">
        <f>0.05*$D$4</f>
        <v>0</v>
      </c>
      <c r="O18" s="11">
        <f>0.05*$D$4</f>
        <v>0</v>
      </c>
      <c r="P18" s="10">
        <f>0.05*$D$4</f>
        <v>0</v>
      </c>
    </row>
    <row r="19" spans="2:17" s="8" customFormat="1" ht="26.25" customHeight="1" thickTop="1" x14ac:dyDescent="0.25">
      <c r="B19" s="9" t="s">
        <v>29</v>
      </c>
      <c r="Q19" s="7"/>
    </row>
  </sheetData>
  <sheetProtection algorithmName="SHA-512" hashValue="uyVyuTsW49MMPreVgX3XY7E71FhHwk82Gp0CiknNKwbwuMv6JACwL03GD9l2kKvy1qwTkHVFQ639zyxXwG/pRw==" saltValue="1xWBBUHZCOFtnkuXn3D3fw==" spinCount="100000" sheet="1" objects="1" scenarios="1" selectLockedCells="1" selectUnlockedCells="1"/>
  <mergeCells count="5">
    <mergeCell ref="B5:B6"/>
    <mergeCell ref="C5:C6"/>
    <mergeCell ref="D5:P5"/>
    <mergeCell ref="D3:F3"/>
    <mergeCell ref="D4:E4"/>
  </mergeCells>
  <pageMargins left="0.78740157499999996" right="0.78740157499999996" top="0.984251969" bottom="0.984251969" header="0.4921259845" footer="0.4921259845"/>
  <pageSetup paperSize="9" scale="40" orientation="landscape" horizontalDpi="1200" verticalDpi="1200" r:id="rId1"/>
  <headerFooter alignWithMargins="0">
    <oddHeader>&amp;C&amp;"Calibri"&amp;10&amp;K000000Internal&amp;1#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8EEC9-5581-40D6-8C55-C4AA45FC26C4}">
  <sheetPr codeName="List2"/>
  <dimension ref="B1:U92"/>
  <sheetViews>
    <sheetView showGridLines="0" zoomScaleNormal="100" workbookViewId="0">
      <selection activeCell="E5" sqref="E5"/>
    </sheetView>
  </sheetViews>
  <sheetFormatPr defaultColWidth="9.140625" defaultRowHeight="12.75" x14ac:dyDescent="0.2"/>
  <cols>
    <col min="1" max="1" width="5.28515625" style="45" customWidth="1"/>
    <col min="2" max="2" width="9.28515625" style="45" customWidth="1"/>
    <col min="3" max="9" width="9.140625" style="45"/>
    <col min="10" max="10" width="2.42578125" style="45" customWidth="1"/>
    <col min="11" max="11" width="6.7109375" style="45" customWidth="1"/>
    <col min="12" max="12" width="2.42578125" style="45" customWidth="1"/>
    <col min="13" max="13" width="6.7109375" style="45" customWidth="1"/>
    <col min="14" max="14" width="2.42578125" style="45" customWidth="1"/>
    <col min="15" max="15" width="6.7109375" style="45" customWidth="1"/>
    <col min="16" max="18" width="10.7109375" style="45" customWidth="1"/>
    <col min="19" max="16384" width="9.140625" style="45"/>
  </cols>
  <sheetData>
    <row r="1" spans="2:19" ht="37.5" customHeight="1" x14ac:dyDescent="0.2">
      <c r="B1" s="64" t="s">
        <v>64</v>
      </c>
    </row>
    <row r="2" spans="2:19" s="59" customFormat="1" ht="14.25" x14ac:dyDescent="0.2"/>
    <row r="3" spans="2:19" s="59" customFormat="1" ht="15.75" x14ac:dyDescent="0.25">
      <c r="B3" s="60" t="s">
        <v>83</v>
      </c>
    </row>
    <row r="4" spans="2:19" s="59" customFormat="1" ht="14.25" x14ac:dyDescent="0.2"/>
    <row r="5" spans="2:19" x14ac:dyDescent="0.2">
      <c r="B5" s="45" t="s">
        <v>84</v>
      </c>
      <c r="E5" s="46"/>
      <c r="G5" s="45" t="s">
        <v>85</v>
      </c>
      <c r="I5" s="58"/>
      <c r="J5" s="58" t="s">
        <v>87</v>
      </c>
      <c r="K5" s="61"/>
      <c r="L5" s="58" t="s">
        <v>86</v>
      </c>
      <c r="M5" s="61"/>
      <c r="N5" s="58" t="s">
        <v>88</v>
      </c>
      <c r="O5" s="61"/>
    </row>
    <row r="7" spans="2:19" s="47" customFormat="1" ht="45.75" customHeight="1" x14ac:dyDescent="0.2">
      <c r="B7" s="319" t="s">
        <v>89</v>
      </c>
      <c r="C7" s="320"/>
      <c r="D7" s="320"/>
      <c r="E7" s="320"/>
      <c r="F7" s="320"/>
      <c r="G7" s="320"/>
      <c r="H7" s="320"/>
      <c r="I7" s="320"/>
      <c r="J7" s="320"/>
      <c r="K7" s="320"/>
      <c r="L7" s="320"/>
      <c r="M7" s="320"/>
      <c r="N7" s="320"/>
      <c r="O7" s="320"/>
      <c r="P7" s="320"/>
      <c r="Q7" s="320"/>
    </row>
    <row r="8" spans="2:19" ht="67.5" customHeight="1" x14ac:dyDescent="0.2">
      <c r="B8" s="48" t="s">
        <v>91</v>
      </c>
      <c r="C8" s="321" t="s">
        <v>90</v>
      </c>
      <c r="D8" s="321"/>
      <c r="E8" s="321"/>
      <c r="F8" s="321"/>
      <c r="G8" s="321"/>
      <c r="H8" s="321"/>
      <c r="I8" s="321"/>
      <c r="J8" s="321"/>
      <c r="K8" s="321"/>
      <c r="L8" s="321"/>
      <c r="M8" s="321"/>
      <c r="N8" s="321"/>
      <c r="O8" s="321"/>
      <c r="P8" s="321"/>
      <c r="Q8" s="321"/>
    </row>
    <row r="10" spans="2:19" ht="408" customHeight="1" x14ac:dyDescent="0.2">
      <c r="B10" s="317" t="s">
        <v>94</v>
      </c>
      <c r="C10" s="317"/>
      <c r="D10" s="317"/>
      <c r="E10" s="317"/>
      <c r="F10" s="317"/>
      <c r="G10" s="317"/>
      <c r="H10" s="317"/>
      <c r="I10" s="317"/>
      <c r="J10" s="317" t="s">
        <v>95</v>
      </c>
      <c r="K10" s="317"/>
      <c r="L10" s="317"/>
      <c r="M10" s="317"/>
      <c r="N10" s="317"/>
      <c r="O10" s="317"/>
      <c r="P10" s="317"/>
      <c r="Q10" s="317"/>
      <c r="R10" s="317"/>
      <c r="S10" s="317"/>
    </row>
    <row r="11" spans="2:19" ht="408" customHeight="1" x14ac:dyDescent="0.2">
      <c r="B11" s="317" t="s">
        <v>96</v>
      </c>
      <c r="C11" s="317"/>
      <c r="D11" s="317"/>
      <c r="E11" s="317"/>
      <c r="F11" s="317"/>
      <c r="G11" s="317"/>
      <c r="H11" s="317"/>
      <c r="I11" s="317"/>
      <c r="J11" s="317" t="s">
        <v>97</v>
      </c>
      <c r="K11" s="317"/>
      <c r="L11" s="317"/>
      <c r="M11" s="317"/>
      <c r="N11" s="317"/>
      <c r="O11" s="317"/>
      <c r="P11" s="317"/>
      <c r="Q11" s="317"/>
      <c r="R11" s="317"/>
      <c r="S11" s="317"/>
    </row>
    <row r="12" spans="2:19" ht="408" customHeight="1" x14ac:dyDescent="0.2">
      <c r="B12" s="317" t="s">
        <v>98</v>
      </c>
      <c r="C12" s="317"/>
      <c r="D12" s="317"/>
      <c r="E12" s="317"/>
      <c r="F12" s="317"/>
      <c r="G12" s="317"/>
      <c r="H12" s="317"/>
      <c r="I12" s="317"/>
      <c r="J12" s="317" t="s">
        <v>99</v>
      </c>
      <c r="K12" s="318"/>
      <c r="L12" s="318"/>
      <c r="M12" s="318"/>
      <c r="N12" s="318"/>
      <c r="O12" s="318"/>
      <c r="P12" s="318"/>
      <c r="Q12" s="318"/>
      <c r="R12" s="318"/>
      <c r="S12" s="318"/>
    </row>
    <row r="13" spans="2:19" ht="408" customHeight="1" x14ac:dyDescent="0.2">
      <c r="B13" s="317" t="s">
        <v>100</v>
      </c>
      <c r="C13" s="317"/>
      <c r="D13" s="317"/>
      <c r="E13" s="317"/>
      <c r="F13" s="317"/>
      <c r="G13" s="317"/>
      <c r="H13" s="317"/>
      <c r="I13" s="317"/>
      <c r="J13" s="317" t="s">
        <v>112</v>
      </c>
      <c r="K13" s="318"/>
      <c r="L13" s="318"/>
      <c r="M13" s="318"/>
      <c r="N13" s="318"/>
      <c r="O13" s="318"/>
      <c r="P13" s="318"/>
      <c r="Q13" s="318"/>
      <c r="R13" s="318"/>
      <c r="S13" s="318"/>
    </row>
    <row r="14" spans="2:19" ht="409.5" customHeight="1" x14ac:dyDescent="0.2">
      <c r="B14" s="317" t="s">
        <v>102</v>
      </c>
      <c r="C14" s="317"/>
      <c r="D14" s="317"/>
      <c r="E14" s="317"/>
      <c r="F14" s="317"/>
      <c r="G14" s="317"/>
      <c r="H14" s="317"/>
      <c r="I14" s="317"/>
      <c r="J14" s="317" t="s">
        <v>113</v>
      </c>
      <c r="K14" s="318"/>
      <c r="L14" s="318"/>
      <c r="M14" s="318"/>
      <c r="N14" s="318"/>
      <c r="O14" s="318"/>
      <c r="P14" s="318"/>
      <c r="Q14" s="318"/>
      <c r="R14" s="318"/>
      <c r="S14" s="318"/>
    </row>
    <row r="15" spans="2:19" ht="409.5" customHeight="1" x14ac:dyDescent="0.2">
      <c r="B15" s="317" t="s">
        <v>103</v>
      </c>
      <c r="C15" s="317"/>
      <c r="D15" s="317"/>
      <c r="E15" s="317"/>
      <c r="F15" s="317"/>
      <c r="G15" s="317"/>
      <c r="H15" s="317"/>
      <c r="I15" s="317"/>
      <c r="J15" s="317" t="s">
        <v>114</v>
      </c>
      <c r="K15" s="318"/>
      <c r="L15" s="318"/>
      <c r="M15" s="318"/>
      <c r="N15" s="318"/>
      <c r="O15" s="318"/>
      <c r="P15" s="318"/>
      <c r="Q15" s="318"/>
      <c r="R15" s="318"/>
      <c r="S15" s="318"/>
    </row>
    <row r="16" spans="2:19" ht="409.5" customHeight="1" x14ac:dyDescent="0.2">
      <c r="B16" s="317" t="s">
        <v>104</v>
      </c>
      <c r="C16" s="318"/>
      <c r="D16" s="318"/>
      <c r="E16" s="318"/>
      <c r="F16" s="318"/>
      <c r="G16" s="318"/>
      <c r="H16" s="318"/>
      <c r="I16" s="318"/>
      <c r="J16" s="317" t="s">
        <v>123</v>
      </c>
      <c r="K16" s="318"/>
      <c r="L16" s="318"/>
      <c r="M16" s="318"/>
      <c r="N16" s="318"/>
      <c r="O16" s="318"/>
      <c r="P16" s="318"/>
      <c r="Q16" s="318"/>
      <c r="R16" s="318"/>
      <c r="S16" s="318"/>
    </row>
    <row r="17" spans="2:21" ht="409.5" customHeight="1" x14ac:dyDescent="0.2">
      <c r="B17" s="317" t="s">
        <v>105</v>
      </c>
      <c r="C17" s="317"/>
      <c r="D17" s="317"/>
      <c r="E17" s="317"/>
      <c r="F17" s="317"/>
      <c r="G17" s="317"/>
      <c r="H17" s="317"/>
      <c r="I17" s="317"/>
      <c r="J17" s="317" t="s">
        <v>115</v>
      </c>
      <c r="K17" s="318"/>
      <c r="L17" s="318"/>
      <c r="M17" s="318"/>
      <c r="N17" s="318"/>
      <c r="O17" s="318"/>
      <c r="P17" s="318"/>
      <c r="Q17" s="318"/>
      <c r="R17" s="318"/>
      <c r="S17" s="318"/>
    </row>
    <row r="18" spans="2:21" ht="409.5" customHeight="1" x14ac:dyDescent="0.2">
      <c r="B18" s="317" t="s">
        <v>106</v>
      </c>
      <c r="C18" s="317"/>
      <c r="D18" s="317"/>
      <c r="E18" s="317"/>
      <c r="F18" s="317"/>
      <c r="G18" s="317"/>
      <c r="H18" s="317"/>
      <c r="I18" s="317"/>
      <c r="J18" s="317" t="s">
        <v>116</v>
      </c>
      <c r="K18" s="317"/>
      <c r="L18" s="317"/>
      <c r="M18" s="317"/>
      <c r="N18" s="317"/>
      <c r="O18" s="317"/>
      <c r="P18" s="317"/>
      <c r="Q18" s="317"/>
      <c r="R18" s="317"/>
      <c r="S18" s="317"/>
    </row>
    <row r="19" spans="2:21" ht="409.5" customHeight="1" x14ac:dyDescent="0.2">
      <c r="B19" s="317" t="s">
        <v>107</v>
      </c>
      <c r="C19" s="318"/>
      <c r="D19" s="318"/>
      <c r="E19" s="318"/>
      <c r="F19" s="318"/>
      <c r="G19" s="318"/>
      <c r="H19" s="318"/>
      <c r="I19" s="318"/>
      <c r="J19" s="317" t="s">
        <v>117</v>
      </c>
      <c r="K19" s="317"/>
      <c r="L19" s="317"/>
      <c r="M19" s="317"/>
      <c r="N19" s="317"/>
      <c r="O19" s="317"/>
      <c r="P19" s="317"/>
      <c r="Q19" s="317"/>
      <c r="R19" s="317"/>
      <c r="S19" s="317"/>
    </row>
    <row r="20" spans="2:21" ht="409.5" customHeight="1" x14ac:dyDescent="0.2">
      <c r="B20" s="317" t="s">
        <v>108</v>
      </c>
      <c r="C20" s="317"/>
      <c r="D20" s="317"/>
      <c r="E20" s="317"/>
      <c r="F20" s="317"/>
      <c r="G20" s="317"/>
      <c r="H20" s="317"/>
      <c r="I20" s="317"/>
      <c r="J20" s="317" t="s">
        <v>118</v>
      </c>
      <c r="K20" s="317"/>
      <c r="L20" s="317"/>
      <c r="M20" s="317"/>
      <c r="N20" s="317"/>
      <c r="O20" s="317"/>
      <c r="P20" s="317"/>
      <c r="Q20" s="317"/>
      <c r="R20" s="317"/>
      <c r="S20" s="317"/>
    </row>
    <row r="21" spans="2:21" ht="409.5" customHeight="1" x14ac:dyDescent="0.2">
      <c r="B21" s="317" t="s">
        <v>109</v>
      </c>
      <c r="C21" s="318"/>
      <c r="D21" s="318"/>
      <c r="E21" s="318"/>
      <c r="F21" s="318"/>
      <c r="G21" s="318"/>
      <c r="H21" s="318"/>
      <c r="I21" s="318"/>
      <c r="J21" s="317" t="s">
        <v>119</v>
      </c>
      <c r="K21" s="317"/>
      <c r="L21" s="317"/>
      <c r="M21" s="317"/>
      <c r="N21" s="317"/>
      <c r="O21" s="317"/>
      <c r="P21" s="317"/>
      <c r="Q21" s="317"/>
      <c r="R21" s="317"/>
      <c r="S21" s="317"/>
    </row>
    <row r="22" spans="2:21" ht="409.5" customHeight="1" x14ac:dyDescent="0.2">
      <c r="B22" s="317" t="s">
        <v>110</v>
      </c>
      <c r="C22" s="317"/>
      <c r="D22" s="317"/>
      <c r="E22" s="317"/>
      <c r="F22" s="317"/>
      <c r="G22" s="317"/>
      <c r="H22" s="317"/>
      <c r="I22" s="317"/>
      <c r="J22" s="317" t="s">
        <v>120</v>
      </c>
      <c r="K22" s="317"/>
      <c r="L22" s="317"/>
      <c r="M22" s="317"/>
      <c r="N22" s="317"/>
      <c r="O22" s="317"/>
      <c r="P22" s="317"/>
      <c r="Q22" s="317"/>
      <c r="R22" s="317"/>
      <c r="S22" s="317"/>
    </row>
    <row r="23" spans="2:21" ht="409.5" customHeight="1" x14ac:dyDescent="0.2">
      <c r="B23" s="317" t="s">
        <v>111</v>
      </c>
      <c r="C23" s="317"/>
      <c r="D23" s="317"/>
      <c r="E23" s="317"/>
      <c r="F23" s="317"/>
      <c r="G23" s="317"/>
      <c r="H23" s="317"/>
      <c r="I23" s="317"/>
      <c r="J23" s="317" t="s">
        <v>121</v>
      </c>
      <c r="K23" s="317"/>
      <c r="L23" s="317"/>
      <c r="M23" s="317"/>
      <c r="N23" s="317"/>
      <c r="O23" s="317"/>
      <c r="P23" s="317"/>
      <c r="Q23" s="317"/>
      <c r="R23" s="317"/>
      <c r="S23" s="317"/>
    </row>
    <row r="24" spans="2:21" ht="134.25" customHeight="1" x14ac:dyDescent="0.2">
      <c r="B24" s="317" t="s">
        <v>101</v>
      </c>
      <c r="C24" s="317"/>
      <c r="D24" s="317"/>
      <c r="E24" s="317"/>
      <c r="F24" s="317"/>
      <c r="G24" s="317"/>
      <c r="H24" s="317"/>
      <c r="I24" s="317"/>
      <c r="J24" s="317"/>
      <c r="K24" s="317"/>
      <c r="L24" s="317"/>
      <c r="M24" s="317"/>
      <c r="N24" s="317"/>
      <c r="O24" s="317"/>
      <c r="P24" s="317"/>
      <c r="Q24" s="317"/>
      <c r="R24" s="317"/>
      <c r="S24" s="317"/>
    </row>
    <row r="25" spans="2:21" x14ac:dyDescent="0.2">
      <c r="B25" s="49" t="s">
        <v>93</v>
      </c>
      <c r="C25" s="50"/>
      <c r="D25" s="50"/>
      <c r="E25" s="50"/>
      <c r="F25" s="50"/>
      <c r="G25" s="50"/>
      <c r="H25" s="50"/>
      <c r="I25" s="50"/>
      <c r="J25" s="50"/>
      <c r="K25" s="50"/>
      <c r="L25" s="50"/>
      <c r="M25" s="50"/>
      <c r="N25" s="50"/>
      <c r="O25" s="50"/>
      <c r="P25" s="50"/>
      <c r="Q25" s="50"/>
      <c r="R25" s="50"/>
      <c r="S25" s="50"/>
      <c r="T25" s="50"/>
      <c r="U25" s="50"/>
    </row>
    <row r="26" spans="2:21" x14ac:dyDescent="0.2">
      <c r="B26" s="326" t="s">
        <v>122</v>
      </c>
      <c r="C26" s="326"/>
      <c r="D26" s="326"/>
      <c r="E26" s="326"/>
      <c r="F26" s="326"/>
      <c r="G26" s="326"/>
      <c r="H26" s="326"/>
      <c r="I26" s="326"/>
      <c r="J26" s="326"/>
      <c r="K26" s="326"/>
      <c r="L26" s="326"/>
      <c r="M26" s="326"/>
      <c r="N26" s="326"/>
      <c r="O26" s="326"/>
      <c r="P26" s="328" t="s">
        <v>184</v>
      </c>
      <c r="Q26" s="328"/>
      <c r="R26" s="328"/>
      <c r="S26" s="328"/>
      <c r="T26" s="328"/>
      <c r="U26" s="328"/>
    </row>
    <row r="27" spans="2:21" x14ac:dyDescent="0.2">
      <c r="B27" s="326"/>
      <c r="C27" s="326"/>
      <c r="D27" s="326"/>
      <c r="E27" s="326"/>
      <c r="F27" s="326"/>
      <c r="G27" s="326"/>
      <c r="H27" s="326"/>
      <c r="I27" s="326"/>
      <c r="J27" s="326"/>
      <c r="K27" s="326"/>
      <c r="L27" s="326"/>
      <c r="M27" s="326"/>
      <c r="N27" s="326"/>
      <c r="O27" s="326"/>
      <c r="P27" s="322" t="s">
        <v>124</v>
      </c>
      <c r="Q27" s="322"/>
      <c r="R27" s="322" t="s">
        <v>125</v>
      </c>
      <c r="S27" s="322"/>
      <c r="T27" s="322" t="s">
        <v>126</v>
      </c>
      <c r="U27" s="322"/>
    </row>
    <row r="28" spans="2:21" x14ac:dyDescent="0.2">
      <c r="B28" s="49" t="s">
        <v>92</v>
      </c>
      <c r="C28" s="50"/>
      <c r="D28" s="50"/>
      <c r="E28" s="50"/>
      <c r="F28" s="50"/>
      <c r="G28" s="50"/>
      <c r="H28" s="50"/>
      <c r="I28" s="50"/>
      <c r="J28" s="50"/>
      <c r="K28" s="50"/>
      <c r="L28" s="50"/>
      <c r="M28" s="50"/>
      <c r="N28" s="50"/>
      <c r="O28" s="50"/>
      <c r="P28" s="50"/>
      <c r="Q28" s="50"/>
      <c r="R28" s="50"/>
      <c r="S28" s="50"/>
      <c r="T28" s="50"/>
      <c r="U28" s="50"/>
    </row>
    <row r="29" spans="2:21" x14ac:dyDescent="0.2">
      <c r="B29" s="51" t="s">
        <v>127</v>
      </c>
      <c r="C29" s="51"/>
      <c r="D29" s="51"/>
      <c r="E29" s="51"/>
      <c r="F29" s="51"/>
      <c r="G29" s="51"/>
      <c r="H29" s="51"/>
      <c r="I29" s="51"/>
      <c r="J29" s="51"/>
      <c r="K29" s="51"/>
      <c r="L29" s="51"/>
      <c r="M29" s="51"/>
      <c r="N29" s="51"/>
      <c r="O29" s="51"/>
      <c r="P29" s="323">
        <v>100000</v>
      </c>
      <c r="Q29" s="323"/>
      <c r="R29" s="323">
        <v>175000</v>
      </c>
      <c r="S29" s="323"/>
      <c r="T29" s="323">
        <v>250000</v>
      </c>
      <c r="U29" s="323"/>
    </row>
    <row r="30" spans="2:21" x14ac:dyDescent="0.2">
      <c r="B30" s="51" t="s">
        <v>128</v>
      </c>
      <c r="C30" s="51"/>
      <c r="D30" s="51"/>
      <c r="E30" s="51"/>
      <c r="F30" s="51"/>
      <c r="G30" s="51"/>
      <c r="H30" s="51"/>
      <c r="I30" s="51"/>
      <c r="J30" s="51"/>
      <c r="K30" s="51"/>
      <c r="L30" s="51"/>
      <c r="M30" s="51"/>
      <c r="N30" s="51"/>
      <c r="O30" s="51"/>
      <c r="P30" s="323">
        <v>100000</v>
      </c>
      <c r="Q30" s="323"/>
      <c r="R30" s="323">
        <v>175000</v>
      </c>
      <c r="S30" s="323"/>
      <c r="T30" s="323">
        <v>250000</v>
      </c>
      <c r="U30" s="323"/>
    </row>
    <row r="31" spans="2:21" x14ac:dyDescent="0.2">
      <c r="B31" s="49" t="s">
        <v>129</v>
      </c>
      <c r="C31" s="50"/>
      <c r="D31" s="50"/>
      <c r="E31" s="50"/>
      <c r="F31" s="50"/>
      <c r="G31" s="50"/>
      <c r="H31" s="50"/>
      <c r="I31" s="50"/>
      <c r="J31" s="50"/>
      <c r="K31" s="50"/>
      <c r="L31" s="50"/>
      <c r="M31" s="50"/>
      <c r="N31" s="50"/>
      <c r="O31" s="50"/>
      <c r="P31" s="52"/>
      <c r="Q31" s="52"/>
      <c r="R31" s="52"/>
      <c r="S31" s="52"/>
      <c r="T31" s="52"/>
      <c r="U31" s="52"/>
    </row>
    <row r="32" spans="2:21" x14ac:dyDescent="0.2">
      <c r="B32" s="53" t="s">
        <v>130</v>
      </c>
      <c r="C32" s="53"/>
      <c r="D32" s="53"/>
      <c r="E32" s="53"/>
      <c r="F32" s="53"/>
      <c r="G32" s="53"/>
      <c r="H32" s="53"/>
      <c r="I32" s="53"/>
      <c r="J32" s="53"/>
      <c r="K32" s="53"/>
      <c r="L32" s="53"/>
      <c r="M32" s="53"/>
      <c r="N32" s="53"/>
      <c r="O32" s="53"/>
      <c r="P32" s="324">
        <v>100000</v>
      </c>
      <c r="Q32" s="324"/>
      <c r="R32" s="323">
        <v>175000</v>
      </c>
      <c r="S32" s="323"/>
      <c r="T32" s="323">
        <v>250000</v>
      </c>
      <c r="U32" s="323"/>
    </row>
    <row r="33" spans="2:21" x14ac:dyDescent="0.2">
      <c r="B33" s="51" t="s">
        <v>131</v>
      </c>
      <c r="C33" s="51"/>
      <c r="D33" s="51"/>
      <c r="E33" s="51"/>
      <c r="F33" s="51"/>
      <c r="G33" s="51"/>
      <c r="H33" s="51"/>
      <c r="I33" s="51"/>
      <c r="J33" s="51"/>
      <c r="K33" s="51"/>
      <c r="L33" s="51"/>
      <c r="M33" s="51"/>
      <c r="N33" s="51"/>
      <c r="O33" s="51"/>
      <c r="P33" s="323">
        <v>100000</v>
      </c>
      <c r="Q33" s="323"/>
      <c r="R33" s="323">
        <v>175000</v>
      </c>
      <c r="S33" s="323"/>
      <c r="T33" s="323">
        <v>250000</v>
      </c>
      <c r="U33" s="323"/>
    </row>
    <row r="34" spans="2:21" x14ac:dyDescent="0.2">
      <c r="B34" s="51" t="s">
        <v>132</v>
      </c>
      <c r="C34" s="51"/>
      <c r="D34" s="51"/>
      <c r="E34" s="51"/>
      <c r="F34" s="51"/>
      <c r="G34" s="51"/>
      <c r="H34" s="51"/>
      <c r="I34" s="51"/>
      <c r="J34" s="51"/>
      <c r="K34" s="51"/>
      <c r="L34" s="51"/>
      <c r="M34" s="51"/>
      <c r="N34" s="51"/>
      <c r="O34" s="51"/>
      <c r="P34" s="323">
        <v>1000000</v>
      </c>
      <c r="Q34" s="323"/>
      <c r="R34" s="323">
        <v>2000000</v>
      </c>
      <c r="S34" s="323"/>
      <c r="T34" s="323">
        <v>5000000</v>
      </c>
      <c r="U34" s="323"/>
    </row>
    <row r="35" spans="2:21" x14ac:dyDescent="0.2">
      <c r="B35" s="45" t="s">
        <v>133</v>
      </c>
      <c r="P35" s="325">
        <v>250000</v>
      </c>
      <c r="Q35" s="325"/>
      <c r="R35" s="325">
        <v>500000</v>
      </c>
      <c r="S35" s="325"/>
      <c r="T35" s="325">
        <v>1000000</v>
      </c>
      <c r="U35" s="325"/>
    </row>
    <row r="36" spans="2:21" x14ac:dyDescent="0.2">
      <c r="B36" s="51" t="s">
        <v>134</v>
      </c>
      <c r="C36" s="51"/>
      <c r="D36" s="51"/>
      <c r="E36" s="51"/>
      <c r="F36" s="51"/>
      <c r="G36" s="51"/>
      <c r="H36" s="51"/>
      <c r="I36" s="51"/>
      <c r="J36" s="51"/>
      <c r="K36" s="51"/>
      <c r="L36" s="51"/>
      <c r="M36" s="51"/>
      <c r="N36" s="51"/>
      <c r="O36" s="51"/>
      <c r="P36" s="323">
        <v>250000</v>
      </c>
      <c r="Q36" s="323"/>
      <c r="R36" s="323">
        <v>500000</v>
      </c>
      <c r="S36" s="323"/>
      <c r="T36" s="323">
        <v>1000000</v>
      </c>
      <c r="U36" s="323"/>
    </row>
    <row r="37" spans="2:21" x14ac:dyDescent="0.2">
      <c r="B37" s="45" t="s">
        <v>135</v>
      </c>
      <c r="P37" s="325">
        <v>50000</v>
      </c>
      <c r="Q37" s="325"/>
      <c r="R37" s="325">
        <v>100000</v>
      </c>
      <c r="S37" s="325"/>
      <c r="T37" s="325">
        <v>250000</v>
      </c>
      <c r="U37" s="325"/>
    </row>
    <row r="38" spans="2:21" x14ac:dyDescent="0.2">
      <c r="B38" s="51" t="s">
        <v>136</v>
      </c>
      <c r="C38" s="51"/>
      <c r="D38" s="51"/>
      <c r="E38" s="51"/>
      <c r="F38" s="51"/>
      <c r="G38" s="51"/>
      <c r="H38" s="51"/>
      <c r="I38" s="51"/>
      <c r="J38" s="51"/>
      <c r="K38" s="51"/>
      <c r="L38" s="51"/>
      <c r="M38" s="51"/>
      <c r="N38" s="51"/>
      <c r="O38" s="51"/>
      <c r="P38" s="323">
        <v>10000000</v>
      </c>
      <c r="Q38" s="323"/>
      <c r="R38" s="323">
        <v>10000000</v>
      </c>
      <c r="S38" s="323"/>
      <c r="T38" s="323">
        <v>10000000</v>
      </c>
      <c r="U38" s="323"/>
    </row>
    <row r="39" spans="2:21" x14ac:dyDescent="0.2">
      <c r="B39" s="54" t="s">
        <v>137</v>
      </c>
      <c r="C39" s="54"/>
      <c r="D39" s="54"/>
      <c r="E39" s="54"/>
      <c r="F39" s="54"/>
      <c r="G39" s="54"/>
      <c r="H39" s="54"/>
      <c r="I39" s="54"/>
      <c r="J39" s="54"/>
      <c r="K39" s="54"/>
      <c r="L39" s="54"/>
      <c r="M39" s="54"/>
      <c r="N39" s="54"/>
      <c r="O39" s="54"/>
      <c r="P39" s="327">
        <v>1000000</v>
      </c>
      <c r="Q39" s="327"/>
      <c r="R39" s="327">
        <v>2000000</v>
      </c>
      <c r="S39" s="327"/>
      <c r="T39" s="327">
        <v>5000000</v>
      </c>
      <c r="U39" s="327"/>
    </row>
    <row r="40" spans="2:21" x14ac:dyDescent="0.2">
      <c r="B40" s="45" t="s">
        <v>138</v>
      </c>
      <c r="P40" s="323">
        <v>250000</v>
      </c>
      <c r="Q40" s="323"/>
      <c r="R40" s="323">
        <v>500000</v>
      </c>
      <c r="S40" s="323"/>
      <c r="T40" s="323">
        <v>1000000</v>
      </c>
      <c r="U40" s="323"/>
    </row>
    <row r="41" spans="2:21" x14ac:dyDescent="0.2">
      <c r="B41" s="51" t="s">
        <v>139</v>
      </c>
      <c r="C41" s="51"/>
      <c r="D41" s="51"/>
      <c r="E41" s="51"/>
      <c r="F41" s="51"/>
      <c r="G41" s="51"/>
      <c r="H41" s="51"/>
      <c r="I41" s="51"/>
      <c r="J41" s="51"/>
      <c r="K41" s="51"/>
      <c r="L41" s="51"/>
      <c r="M41" s="51"/>
      <c r="N41" s="51"/>
      <c r="O41" s="51"/>
      <c r="P41" s="327">
        <v>1000000</v>
      </c>
      <c r="Q41" s="327"/>
      <c r="R41" s="327">
        <v>2000000</v>
      </c>
      <c r="S41" s="327"/>
      <c r="T41" s="327">
        <v>5000000</v>
      </c>
      <c r="U41" s="327"/>
    </row>
    <row r="42" spans="2:21" x14ac:dyDescent="0.2">
      <c r="B42" s="45" t="s">
        <v>140</v>
      </c>
      <c r="P42" s="327">
        <v>1000000</v>
      </c>
      <c r="Q42" s="327"/>
      <c r="R42" s="327">
        <v>2000000</v>
      </c>
      <c r="S42" s="327"/>
      <c r="T42" s="327">
        <v>5000000</v>
      </c>
      <c r="U42" s="327"/>
    </row>
    <row r="43" spans="2:21" x14ac:dyDescent="0.2">
      <c r="B43" s="51" t="s">
        <v>141</v>
      </c>
      <c r="C43" s="51"/>
      <c r="D43" s="51"/>
      <c r="E43" s="51"/>
      <c r="F43" s="51"/>
      <c r="G43" s="51"/>
      <c r="H43" s="51"/>
      <c r="I43" s="51"/>
      <c r="J43" s="51"/>
      <c r="K43" s="51"/>
      <c r="L43" s="51"/>
      <c r="M43" s="51"/>
      <c r="N43" s="51"/>
      <c r="O43" s="51"/>
      <c r="P43" s="323">
        <v>25000</v>
      </c>
      <c r="Q43" s="323"/>
      <c r="R43" s="323">
        <v>50000</v>
      </c>
      <c r="S43" s="323"/>
      <c r="T43" s="323">
        <v>100000</v>
      </c>
      <c r="U43" s="323"/>
    </row>
    <row r="44" spans="2:21" x14ac:dyDescent="0.2">
      <c r="B44" s="45" t="s">
        <v>142</v>
      </c>
      <c r="P44" s="325">
        <v>50000</v>
      </c>
      <c r="Q44" s="325"/>
      <c r="R44" s="325">
        <v>100000</v>
      </c>
      <c r="S44" s="325"/>
      <c r="T44" s="325">
        <v>250000</v>
      </c>
      <c r="U44" s="325"/>
    </row>
    <row r="45" spans="2:21" x14ac:dyDescent="0.2">
      <c r="B45" s="51" t="s">
        <v>143</v>
      </c>
      <c r="C45" s="51"/>
      <c r="D45" s="51"/>
      <c r="E45" s="51"/>
      <c r="F45" s="51"/>
      <c r="G45" s="51"/>
      <c r="H45" s="51"/>
      <c r="I45" s="51"/>
      <c r="J45" s="51"/>
      <c r="K45" s="51"/>
      <c r="L45" s="51"/>
      <c r="M45" s="51"/>
      <c r="N45" s="51"/>
      <c r="O45" s="51"/>
      <c r="P45" s="323">
        <v>25000</v>
      </c>
      <c r="Q45" s="323"/>
      <c r="R45" s="323">
        <v>50000</v>
      </c>
      <c r="S45" s="323"/>
      <c r="T45" s="323">
        <v>100000</v>
      </c>
      <c r="U45" s="323"/>
    </row>
    <row r="46" spans="2:21" x14ac:dyDescent="0.2">
      <c r="B46" s="45" t="s">
        <v>144</v>
      </c>
      <c r="P46" s="325">
        <v>75000</v>
      </c>
      <c r="Q46" s="325"/>
      <c r="R46" s="325">
        <v>125000</v>
      </c>
      <c r="S46" s="325"/>
      <c r="T46" s="325">
        <v>250000</v>
      </c>
      <c r="U46" s="325"/>
    </row>
    <row r="47" spans="2:21" x14ac:dyDescent="0.2">
      <c r="B47" s="51" t="s">
        <v>145</v>
      </c>
      <c r="C47" s="51"/>
      <c r="D47" s="51"/>
      <c r="E47" s="51"/>
      <c r="F47" s="51"/>
      <c r="G47" s="51"/>
      <c r="H47" s="51"/>
      <c r="I47" s="51"/>
      <c r="J47" s="51"/>
      <c r="K47" s="51"/>
      <c r="L47" s="51"/>
      <c r="M47" s="51"/>
      <c r="N47" s="51"/>
      <c r="O47" s="51"/>
      <c r="P47" s="323">
        <v>25000</v>
      </c>
      <c r="Q47" s="323"/>
      <c r="R47" s="323">
        <v>50000</v>
      </c>
      <c r="S47" s="323"/>
      <c r="T47" s="323">
        <v>100000</v>
      </c>
      <c r="U47" s="323"/>
    </row>
    <row r="48" spans="2:21" x14ac:dyDescent="0.2">
      <c r="B48" s="45" t="s">
        <v>146</v>
      </c>
      <c r="P48" s="325">
        <v>100000</v>
      </c>
      <c r="Q48" s="325"/>
      <c r="R48" s="325">
        <v>175000</v>
      </c>
      <c r="S48" s="325"/>
      <c r="T48" s="325">
        <v>250000</v>
      </c>
      <c r="U48" s="325"/>
    </row>
    <row r="49" spans="2:21" x14ac:dyDescent="0.2">
      <c r="B49" s="51" t="s">
        <v>147</v>
      </c>
      <c r="C49" s="51"/>
      <c r="D49" s="51"/>
      <c r="E49" s="51"/>
      <c r="F49" s="51"/>
      <c r="G49" s="51"/>
      <c r="H49" s="51"/>
      <c r="I49" s="51"/>
      <c r="J49" s="51"/>
      <c r="K49" s="51"/>
      <c r="L49" s="51"/>
      <c r="M49" s="51"/>
      <c r="N49" s="51"/>
      <c r="O49" s="51"/>
      <c r="P49" s="323">
        <v>500000</v>
      </c>
      <c r="Q49" s="323"/>
      <c r="R49" s="323">
        <v>1000000</v>
      </c>
      <c r="S49" s="323"/>
      <c r="T49" s="323">
        <v>2000000</v>
      </c>
      <c r="U49" s="323"/>
    </row>
    <row r="50" spans="2:21" x14ac:dyDescent="0.2">
      <c r="B50" s="45" t="s">
        <v>148</v>
      </c>
      <c r="P50" s="325">
        <v>10000</v>
      </c>
      <c r="Q50" s="325"/>
      <c r="R50" s="325">
        <v>25000</v>
      </c>
      <c r="S50" s="325"/>
      <c r="T50" s="325">
        <v>50000</v>
      </c>
      <c r="U50" s="325"/>
    </row>
    <row r="51" spans="2:21" x14ac:dyDescent="0.2">
      <c r="B51" s="51" t="s">
        <v>149</v>
      </c>
      <c r="C51" s="51"/>
      <c r="D51" s="51"/>
      <c r="E51" s="51"/>
      <c r="F51" s="51"/>
      <c r="G51" s="51"/>
      <c r="H51" s="51"/>
      <c r="I51" s="51"/>
      <c r="J51" s="51"/>
      <c r="K51" s="51"/>
      <c r="L51" s="51"/>
      <c r="M51" s="51"/>
      <c r="N51" s="51"/>
      <c r="O51" s="51"/>
      <c r="P51" s="323">
        <v>25000</v>
      </c>
      <c r="Q51" s="323"/>
      <c r="R51" s="323">
        <v>50000</v>
      </c>
      <c r="S51" s="323"/>
      <c r="T51" s="323">
        <v>100000</v>
      </c>
      <c r="U51" s="323"/>
    </row>
    <row r="52" spans="2:21" x14ac:dyDescent="0.2">
      <c r="B52" s="45" t="s">
        <v>150</v>
      </c>
      <c r="P52" s="325">
        <v>500000</v>
      </c>
      <c r="Q52" s="325"/>
      <c r="R52" s="325">
        <v>1000000</v>
      </c>
      <c r="S52" s="325"/>
      <c r="T52" s="325">
        <v>2000000</v>
      </c>
      <c r="U52" s="325"/>
    </row>
    <row r="53" spans="2:21" x14ac:dyDescent="0.2">
      <c r="B53" s="51" t="s">
        <v>151</v>
      </c>
      <c r="C53" s="51"/>
      <c r="D53" s="51"/>
      <c r="E53" s="51"/>
      <c r="F53" s="51"/>
      <c r="G53" s="51"/>
      <c r="H53" s="51"/>
      <c r="I53" s="51"/>
      <c r="J53" s="51"/>
      <c r="K53" s="51"/>
      <c r="L53" s="51"/>
      <c r="M53" s="51"/>
      <c r="N53" s="51"/>
      <c r="O53" s="51"/>
      <c r="P53" s="323">
        <v>1000000</v>
      </c>
      <c r="Q53" s="323"/>
      <c r="R53" s="323">
        <v>2000000</v>
      </c>
      <c r="S53" s="323"/>
      <c r="T53" s="323">
        <v>5000000</v>
      </c>
      <c r="U53" s="323"/>
    </row>
    <row r="54" spans="2:21" x14ac:dyDescent="0.2">
      <c r="B54" s="45" t="s">
        <v>152</v>
      </c>
      <c r="P54" s="325">
        <v>500000</v>
      </c>
      <c r="Q54" s="325"/>
      <c r="R54" s="325">
        <v>1000000</v>
      </c>
      <c r="S54" s="325"/>
      <c r="T54" s="325">
        <v>2000000</v>
      </c>
      <c r="U54" s="325"/>
    </row>
    <row r="55" spans="2:21" x14ac:dyDescent="0.2">
      <c r="B55" s="51" t="s">
        <v>153</v>
      </c>
      <c r="C55" s="51"/>
      <c r="D55" s="51"/>
      <c r="E55" s="51"/>
      <c r="F55" s="51"/>
      <c r="G55" s="51"/>
      <c r="H55" s="51"/>
      <c r="I55" s="51"/>
      <c r="J55" s="51"/>
      <c r="K55" s="51"/>
      <c r="L55" s="51"/>
      <c r="M55" s="51"/>
      <c r="N55" s="51"/>
      <c r="O55" s="51"/>
      <c r="P55" s="323">
        <v>250000</v>
      </c>
      <c r="Q55" s="323"/>
      <c r="R55" s="323">
        <v>500000</v>
      </c>
      <c r="S55" s="323"/>
      <c r="T55" s="323">
        <v>1000000</v>
      </c>
      <c r="U55" s="323"/>
    </row>
    <row r="56" spans="2:21" x14ac:dyDescent="0.2">
      <c r="B56" s="45" t="s">
        <v>154</v>
      </c>
      <c r="P56" s="325">
        <v>50000</v>
      </c>
      <c r="Q56" s="325"/>
      <c r="R56" s="325">
        <v>100000</v>
      </c>
      <c r="S56" s="325"/>
      <c r="T56" s="325">
        <v>200000</v>
      </c>
      <c r="U56" s="325"/>
    </row>
    <row r="57" spans="2:21" x14ac:dyDescent="0.2">
      <c r="B57" s="51" t="s">
        <v>155</v>
      </c>
      <c r="C57" s="51"/>
      <c r="D57" s="51"/>
      <c r="E57" s="51"/>
      <c r="F57" s="51"/>
      <c r="G57" s="51"/>
      <c r="H57" s="51"/>
      <c r="I57" s="51"/>
      <c r="J57" s="51"/>
      <c r="K57" s="51"/>
      <c r="L57" s="51"/>
      <c r="M57" s="51"/>
      <c r="N57" s="51"/>
      <c r="O57" s="51"/>
      <c r="P57" s="323">
        <v>250000</v>
      </c>
      <c r="Q57" s="323"/>
      <c r="R57" s="323">
        <v>250000</v>
      </c>
      <c r="S57" s="323"/>
      <c r="T57" s="323">
        <v>250000</v>
      </c>
      <c r="U57" s="323"/>
    </row>
    <row r="58" spans="2:21" x14ac:dyDescent="0.2">
      <c r="B58" s="45" t="s">
        <v>156</v>
      </c>
      <c r="P58" s="325">
        <v>250000</v>
      </c>
      <c r="Q58" s="325"/>
      <c r="R58" s="325">
        <v>500000</v>
      </c>
      <c r="S58" s="325"/>
      <c r="T58" s="325">
        <v>1000000</v>
      </c>
      <c r="U58" s="325"/>
    </row>
    <row r="59" spans="2:21" x14ac:dyDescent="0.2">
      <c r="B59" s="51" t="s">
        <v>157</v>
      </c>
      <c r="C59" s="51"/>
      <c r="D59" s="51"/>
      <c r="E59" s="51"/>
      <c r="F59" s="51"/>
      <c r="G59" s="51"/>
      <c r="H59" s="51"/>
      <c r="I59" s="51"/>
      <c r="J59" s="51"/>
      <c r="K59" s="51"/>
      <c r="L59" s="51"/>
      <c r="M59" s="51"/>
      <c r="N59" s="51"/>
      <c r="O59" s="51"/>
      <c r="P59" s="323">
        <v>10000</v>
      </c>
      <c r="Q59" s="323"/>
      <c r="R59" s="323">
        <v>25000</v>
      </c>
      <c r="S59" s="323"/>
      <c r="T59" s="323">
        <v>50000</v>
      </c>
      <c r="U59" s="323"/>
    </row>
    <row r="60" spans="2:21" x14ac:dyDescent="0.2">
      <c r="B60" s="45" t="s">
        <v>158</v>
      </c>
      <c r="P60" s="325">
        <v>250000</v>
      </c>
      <c r="Q60" s="325"/>
      <c r="R60" s="325">
        <v>500000</v>
      </c>
      <c r="S60" s="325"/>
      <c r="T60" s="325">
        <v>1000000</v>
      </c>
      <c r="U60" s="325"/>
    </row>
    <row r="61" spans="2:21" x14ac:dyDescent="0.2">
      <c r="B61" s="51" t="s">
        <v>159</v>
      </c>
      <c r="C61" s="51"/>
      <c r="D61" s="51"/>
      <c r="E61" s="51"/>
      <c r="F61" s="51"/>
      <c r="G61" s="51"/>
      <c r="H61" s="51"/>
      <c r="I61" s="51"/>
      <c r="J61" s="51"/>
      <c r="K61" s="51"/>
      <c r="L61" s="51"/>
      <c r="M61" s="51"/>
      <c r="N61" s="51"/>
      <c r="O61" s="51"/>
      <c r="P61" s="323">
        <v>50000</v>
      </c>
      <c r="Q61" s="323"/>
      <c r="R61" s="323">
        <v>100000</v>
      </c>
      <c r="S61" s="323"/>
      <c r="T61" s="323">
        <v>250000</v>
      </c>
      <c r="U61" s="323"/>
    </row>
    <row r="62" spans="2:21" x14ac:dyDescent="0.2">
      <c r="B62" s="45" t="s">
        <v>160</v>
      </c>
      <c r="P62" s="325">
        <v>10000</v>
      </c>
      <c r="Q62" s="325"/>
      <c r="R62" s="325">
        <v>25000</v>
      </c>
      <c r="S62" s="325"/>
      <c r="T62" s="325">
        <v>50000</v>
      </c>
      <c r="U62" s="325"/>
    </row>
    <row r="63" spans="2:21" x14ac:dyDescent="0.2">
      <c r="B63" s="49" t="s">
        <v>161</v>
      </c>
      <c r="C63" s="50"/>
      <c r="D63" s="50"/>
      <c r="E63" s="50"/>
      <c r="F63" s="50"/>
      <c r="G63" s="50"/>
      <c r="H63" s="50"/>
      <c r="I63" s="50"/>
      <c r="J63" s="50"/>
      <c r="K63" s="50"/>
      <c r="L63" s="50"/>
      <c r="M63" s="50"/>
      <c r="N63" s="50"/>
      <c r="O63" s="50"/>
      <c r="P63" s="52"/>
      <c r="Q63" s="52"/>
      <c r="R63" s="52"/>
      <c r="S63" s="52"/>
      <c r="T63" s="52"/>
      <c r="U63" s="52"/>
    </row>
    <row r="64" spans="2:21" x14ac:dyDescent="0.2">
      <c r="B64" s="45" t="s">
        <v>162</v>
      </c>
      <c r="P64" s="325">
        <v>100000</v>
      </c>
      <c r="Q64" s="325"/>
      <c r="R64" s="325">
        <v>250000</v>
      </c>
      <c r="S64" s="325"/>
      <c r="T64" s="325">
        <v>500000</v>
      </c>
      <c r="U64" s="325"/>
    </row>
    <row r="65" spans="2:21" x14ac:dyDescent="0.2">
      <c r="B65" s="49" t="s">
        <v>163</v>
      </c>
      <c r="C65" s="50"/>
      <c r="D65" s="50"/>
      <c r="E65" s="50"/>
      <c r="F65" s="50"/>
      <c r="G65" s="50"/>
      <c r="H65" s="50"/>
      <c r="I65" s="50"/>
      <c r="J65" s="50"/>
      <c r="K65" s="50"/>
      <c r="L65" s="50"/>
      <c r="M65" s="50"/>
      <c r="N65" s="50"/>
      <c r="O65" s="50"/>
      <c r="P65" s="52"/>
      <c r="Q65" s="52"/>
      <c r="R65" s="52"/>
      <c r="S65" s="52"/>
      <c r="T65" s="52"/>
      <c r="U65" s="52"/>
    </row>
    <row r="66" spans="2:21" x14ac:dyDescent="0.2">
      <c r="B66" s="45" t="s">
        <v>164</v>
      </c>
      <c r="P66" s="325">
        <v>250000</v>
      </c>
      <c r="Q66" s="325"/>
      <c r="R66" s="325">
        <v>500000</v>
      </c>
      <c r="S66" s="325"/>
      <c r="T66" s="325">
        <v>1000000</v>
      </c>
      <c r="U66" s="325"/>
    </row>
    <row r="67" spans="2:21" x14ac:dyDescent="0.2">
      <c r="B67" s="51" t="s">
        <v>165</v>
      </c>
      <c r="C67" s="51"/>
      <c r="D67" s="51"/>
      <c r="E67" s="51"/>
      <c r="F67" s="51"/>
      <c r="G67" s="51"/>
      <c r="H67" s="51"/>
      <c r="I67" s="51"/>
      <c r="J67" s="51"/>
      <c r="K67" s="51"/>
      <c r="L67" s="51"/>
      <c r="M67" s="51"/>
      <c r="N67" s="51"/>
      <c r="O67" s="51"/>
      <c r="P67" s="323">
        <v>100000</v>
      </c>
      <c r="Q67" s="323"/>
      <c r="R67" s="323">
        <v>200000</v>
      </c>
      <c r="S67" s="323"/>
      <c r="T67" s="323">
        <v>300000</v>
      </c>
      <c r="U67" s="323"/>
    </row>
    <row r="68" spans="2:21" x14ac:dyDescent="0.2">
      <c r="B68" s="45" t="s">
        <v>166</v>
      </c>
      <c r="P68" s="325">
        <v>50000</v>
      </c>
      <c r="Q68" s="325"/>
      <c r="R68" s="325">
        <v>100000</v>
      </c>
      <c r="S68" s="325"/>
      <c r="T68" s="325">
        <v>250000</v>
      </c>
      <c r="U68" s="325"/>
    </row>
    <row r="69" spans="2:21" x14ac:dyDescent="0.2">
      <c r="B69" s="51" t="s">
        <v>167</v>
      </c>
      <c r="C69" s="51"/>
      <c r="D69" s="51"/>
      <c r="E69" s="51"/>
      <c r="F69" s="51"/>
      <c r="G69" s="51"/>
      <c r="H69" s="51"/>
      <c r="I69" s="51"/>
      <c r="J69" s="51"/>
      <c r="K69" s="51"/>
      <c r="L69" s="51"/>
      <c r="M69" s="51"/>
      <c r="N69" s="51"/>
      <c r="O69" s="51"/>
      <c r="P69" s="323">
        <v>50000</v>
      </c>
      <c r="Q69" s="323"/>
      <c r="R69" s="323">
        <v>100000</v>
      </c>
      <c r="S69" s="323"/>
      <c r="T69" s="323">
        <v>250000</v>
      </c>
      <c r="U69" s="323"/>
    </row>
    <row r="70" spans="2:21" x14ac:dyDescent="0.2">
      <c r="B70" s="55" t="s">
        <v>168</v>
      </c>
      <c r="C70" s="56"/>
      <c r="D70" s="56"/>
      <c r="E70" s="56"/>
      <c r="F70" s="56"/>
      <c r="G70" s="56"/>
      <c r="H70" s="56"/>
      <c r="I70" s="56"/>
      <c r="J70" s="56"/>
      <c r="K70" s="56"/>
      <c r="L70" s="56"/>
      <c r="M70" s="56"/>
      <c r="N70" s="56"/>
      <c r="O70" s="56"/>
      <c r="P70" s="57"/>
      <c r="Q70" s="57"/>
      <c r="R70" s="57"/>
      <c r="S70" s="57"/>
      <c r="T70" s="57"/>
      <c r="U70" s="57"/>
    </row>
    <row r="71" spans="2:21" x14ac:dyDescent="0.2">
      <c r="B71" s="51" t="s">
        <v>169</v>
      </c>
      <c r="C71" s="51"/>
      <c r="D71" s="51"/>
      <c r="E71" s="51"/>
      <c r="F71" s="51"/>
      <c r="G71" s="51"/>
      <c r="H71" s="51"/>
      <c r="I71" s="51"/>
      <c r="J71" s="51"/>
      <c r="K71" s="51"/>
      <c r="L71" s="51"/>
      <c r="M71" s="51"/>
      <c r="N71" s="51"/>
      <c r="O71" s="51"/>
      <c r="P71" s="323">
        <v>500000</v>
      </c>
      <c r="Q71" s="323"/>
      <c r="R71" s="323">
        <v>1000000</v>
      </c>
      <c r="S71" s="323"/>
      <c r="T71" s="323">
        <v>2000000</v>
      </c>
      <c r="U71" s="323"/>
    </row>
    <row r="72" spans="2:21" x14ac:dyDescent="0.2">
      <c r="B72" s="45" t="s">
        <v>170</v>
      </c>
      <c r="P72" s="325">
        <v>500000</v>
      </c>
      <c r="Q72" s="325"/>
      <c r="R72" s="325">
        <v>1000000</v>
      </c>
      <c r="S72" s="325"/>
      <c r="T72" s="325">
        <v>2000000</v>
      </c>
      <c r="U72" s="325"/>
    </row>
    <row r="73" spans="2:21" x14ac:dyDescent="0.2">
      <c r="B73" s="49" t="s">
        <v>171</v>
      </c>
      <c r="C73" s="50"/>
      <c r="D73" s="50"/>
      <c r="E73" s="50"/>
      <c r="F73" s="50"/>
      <c r="G73" s="50"/>
      <c r="H73" s="50"/>
      <c r="I73" s="50"/>
      <c r="J73" s="50"/>
      <c r="K73" s="50"/>
      <c r="L73" s="50"/>
      <c r="M73" s="50"/>
      <c r="N73" s="50"/>
      <c r="O73" s="50"/>
      <c r="P73" s="52"/>
      <c r="Q73" s="52"/>
      <c r="R73" s="52"/>
      <c r="S73" s="52"/>
      <c r="T73" s="52"/>
      <c r="U73" s="52"/>
    </row>
    <row r="74" spans="2:21" x14ac:dyDescent="0.2">
      <c r="B74" s="45" t="s">
        <v>172</v>
      </c>
      <c r="P74" s="325">
        <v>500000</v>
      </c>
      <c r="Q74" s="325"/>
      <c r="R74" s="325">
        <v>1000000</v>
      </c>
      <c r="S74" s="325"/>
      <c r="T74" s="325">
        <v>2000000</v>
      </c>
      <c r="U74" s="325"/>
    </row>
    <row r="75" spans="2:21" x14ac:dyDescent="0.2">
      <c r="B75" s="51" t="s">
        <v>173</v>
      </c>
      <c r="C75" s="51"/>
      <c r="D75" s="51"/>
      <c r="E75" s="51"/>
      <c r="F75" s="51"/>
      <c r="G75" s="51"/>
      <c r="H75" s="51"/>
      <c r="I75" s="51"/>
      <c r="J75" s="51"/>
      <c r="K75" s="51"/>
      <c r="L75" s="51"/>
      <c r="M75" s="51"/>
      <c r="N75" s="51"/>
      <c r="O75" s="51"/>
      <c r="P75" s="323">
        <v>1000000</v>
      </c>
      <c r="Q75" s="323"/>
      <c r="R75" s="323">
        <v>1000000</v>
      </c>
      <c r="S75" s="323"/>
      <c r="T75" s="323">
        <v>1000000</v>
      </c>
      <c r="U75" s="323"/>
    </row>
    <row r="76" spans="2:21" x14ac:dyDescent="0.2">
      <c r="B76" s="45" t="s">
        <v>174</v>
      </c>
      <c r="P76" s="325">
        <v>2000000</v>
      </c>
      <c r="Q76" s="325"/>
      <c r="R76" s="325">
        <v>2000000</v>
      </c>
      <c r="S76" s="325"/>
      <c r="T76" s="323">
        <v>2000000</v>
      </c>
      <c r="U76" s="323"/>
    </row>
    <row r="77" spans="2:21" x14ac:dyDescent="0.2">
      <c r="B77" s="51" t="s">
        <v>175</v>
      </c>
      <c r="C77" s="51"/>
      <c r="D77" s="51"/>
      <c r="E77" s="51"/>
      <c r="F77" s="51"/>
      <c r="G77" s="51"/>
      <c r="H77" s="51"/>
      <c r="I77" s="51"/>
      <c r="J77" s="51"/>
      <c r="K77" s="51"/>
      <c r="L77" s="51"/>
      <c r="M77" s="51"/>
      <c r="N77" s="51"/>
      <c r="O77" s="51"/>
      <c r="P77" s="323">
        <v>500000</v>
      </c>
      <c r="Q77" s="323"/>
      <c r="R77" s="323">
        <v>1000000</v>
      </c>
      <c r="S77" s="323"/>
      <c r="T77" s="323">
        <v>2000000</v>
      </c>
      <c r="U77" s="323"/>
    </row>
    <row r="78" spans="2:21" x14ac:dyDescent="0.2">
      <c r="B78" s="45" t="s">
        <v>176</v>
      </c>
      <c r="P78" s="325">
        <v>500000</v>
      </c>
      <c r="Q78" s="325"/>
      <c r="R78" s="325">
        <v>1000000</v>
      </c>
      <c r="S78" s="325"/>
      <c r="T78" s="323">
        <v>2000000</v>
      </c>
      <c r="U78" s="323"/>
    </row>
    <row r="79" spans="2:21" x14ac:dyDescent="0.2">
      <c r="B79" s="51" t="s">
        <v>177</v>
      </c>
      <c r="C79" s="51"/>
      <c r="D79" s="51"/>
      <c r="E79" s="51"/>
      <c r="F79" s="51"/>
      <c r="G79" s="51"/>
      <c r="H79" s="51"/>
      <c r="I79" s="51"/>
      <c r="J79" s="51"/>
      <c r="K79" s="51"/>
      <c r="L79" s="51"/>
      <c r="M79" s="51"/>
      <c r="N79" s="51"/>
      <c r="O79" s="51"/>
      <c r="P79" s="323">
        <v>250000</v>
      </c>
      <c r="Q79" s="323"/>
      <c r="R79" s="323">
        <v>250000</v>
      </c>
      <c r="S79" s="323"/>
      <c r="T79" s="323">
        <v>250000</v>
      </c>
      <c r="U79" s="323"/>
    </row>
    <row r="80" spans="2:21" x14ac:dyDescent="0.2">
      <c r="B80" s="45" t="s">
        <v>178</v>
      </c>
      <c r="P80" s="325">
        <v>1000000</v>
      </c>
      <c r="Q80" s="325"/>
      <c r="R80" s="325">
        <v>2000000</v>
      </c>
      <c r="S80" s="325"/>
      <c r="T80" s="325">
        <v>5000000</v>
      </c>
      <c r="U80" s="325"/>
    </row>
    <row r="81" spans="2:21" x14ac:dyDescent="0.2">
      <c r="B81" s="51" t="s">
        <v>179</v>
      </c>
      <c r="C81" s="51"/>
      <c r="D81" s="51"/>
      <c r="E81" s="51"/>
      <c r="F81" s="51"/>
      <c r="G81" s="51"/>
      <c r="H81" s="51"/>
      <c r="I81" s="51"/>
      <c r="J81" s="51"/>
      <c r="K81" s="51"/>
      <c r="L81" s="51"/>
      <c r="M81" s="51"/>
      <c r="N81" s="51"/>
      <c r="O81" s="51"/>
      <c r="P81" s="323">
        <v>100000</v>
      </c>
      <c r="Q81" s="323"/>
      <c r="R81" s="323">
        <v>175000</v>
      </c>
      <c r="S81" s="323"/>
      <c r="T81" s="323">
        <v>250000</v>
      </c>
      <c r="U81" s="323"/>
    </row>
    <row r="82" spans="2:21" x14ac:dyDescent="0.2">
      <c r="B82" s="45" t="s">
        <v>180</v>
      </c>
      <c r="P82" s="325">
        <v>1000000</v>
      </c>
      <c r="Q82" s="325"/>
      <c r="R82" s="325">
        <v>3000000</v>
      </c>
      <c r="S82" s="325"/>
      <c r="T82" s="325">
        <v>5000000</v>
      </c>
      <c r="U82" s="325"/>
    </row>
    <row r="83" spans="2:21" x14ac:dyDescent="0.2">
      <c r="B83" s="51" t="s">
        <v>181</v>
      </c>
      <c r="C83" s="51"/>
      <c r="D83" s="51"/>
      <c r="E83" s="51"/>
      <c r="F83" s="51"/>
      <c r="G83" s="51"/>
      <c r="H83" s="51"/>
      <c r="I83" s="51"/>
      <c r="J83" s="51"/>
      <c r="K83" s="51"/>
      <c r="L83" s="51"/>
      <c r="M83" s="51"/>
      <c r="N83" s="51"/>
      <c r="O83" s="51"/>
      <c r="P83" s="323">
        <v>100000</v>
      </c>
      <c r="Q83" s="323"/>
      <c r="R83" s="323">
        <v>175000</v>
      </c>
      <c r="S83" s="323"/>
      <c r="T83" s="323">
        <v>250000</v>
      </c>
      <c r="U83" s="323"/>
    </row>
    <row r="84" spans="2:21" x14ac:dyDescent="0.2">
      <c r="B84" s="45" t="s">
        <v>182</v>
      </c>
      <c r="P84" s="325">
        <v>500000</v>
      </c>
      <c r="Q84" s="325"/>
      <c r="R84" s="325">
        <v>1000000</v>
      </c>
      <c r="S84" s="325"/>
      <c r="T84" s="325">
        <v>3000000</v>
      </c>
      <c r="U84" s="325"/>
    </row>
    <row r="85" spans="2:21" x14ac:dyDescent="0.2">
      <c r="B85" s="51" t="s">
        <v>183</v>
      </c>
      <c r="C85" s="51"/>
      <c r="D85" s="51"/>
      <c r="E85" s="51"/>
      <c r="F85" s="51"/>
      <c r="G85" s="51"/>
      <c r="H85" s="51"/>
      <c r="I85" s="51"/>
      <c r="J85" s="51"/>
      <c r="K85" s="51"/>
      <c r="L85" s="51"/>
      <c r="M85" s="51"/>
      <c r="N85" s="51"/>
      <c r="O85" s="51"/>
      <c r="P85" s="323">
        <v>1000000</v>
      </c>
      <c r="Q85" s="323"/>
      <c r="R85" s="323">
        <v>5000000</v>
      </c>
      <c r="S85" s="323"/>
      <c r="T85" s="323">
        <v>10000000</v>
      </c>
      <c r="U85" s="323"/>
    </row>
    <row r="87" spans="2:21" ht="276" customHeight="1" x14ac:dyDescent="0.2">
      <c r="B87" s="317" t="s">
        <v>185</v>
      </c>
      <c r="C87" s="318"/>
      <c r="D87" s="318"/>
      <c r="E87" s="318"/>
      <c r="F87" s="318"/>
      <c r="G87" s="318"/>
      <c r="H87" s="318"/>
      <c r="I87" s="318"/>
      <c r="J87" s="317" t="s">
        <v>186</v>
      </c>
      <c r="K87" s="318"/>
      <c r="L87" s="318"/>
      <c r="M87" s="318"/>
      <c r="N87" s="318"/>
      <c r="O87" s="318"/>
      <c r="P87" s="318"/>
      <c r="Q87" s="318"/>
      <c r="R87" s="318"/>
      <c r="S87" s="318"/>
    </row>
    <row r="89" spans="2:21" x14ac:dyDescent="0.2">
      <c r="B89" s="49" t="s">
        <v>187</v>
      </c>
      <c r="C89" s="50"/>
      <c r="D89" s="50"/>
      <c r="E89" s="50"/>
      <c r="F89" s="50"/>
      <c r="G89" s="50"/>
      <c r="H89" s="50"/>
      <c r="I89" s="50"/>
      <c r="J89" s="50"/>
      <c r="K89" s="50"/>
      <c r="L89" s="50"/>
      <c r="M89" s="50"/>
      <c r="N89" s="50"/>
      <c r="O89" s="50"/>
      <c r="P89" s="329" t="s">
        <v>124</v>
      </c>
      <c r="Q89" s="329"/>
      <c r="R89" s="329" t="s">
        <v>125</v>
      </c>
      <c r="S89" s="329"/>
      <c r="T89" s="329" t="s">
        <v>126</v>
      </c>
      <c r="U89" s="329"/>
    </row>
    <row r="90" spans="2:21" x14ac:dyDescent="0.2">
      <c r="B90" s="51" t="s">
        <v>188</v>
      </c>
      <c r="C90" s="51"/>
      <c r="D90" s="51"/>
      <c r="E90" s="51"/>
      <c r="F90" s="51"/>
      <c r="G90" s="51"/>
      <c r="H90" s="51"/>
      <c r="I90" s="51"/>
      <c r="J90" s="51"/>
      <c r="K90" s="51"/>
      <c r="L90" s="51"/>
      <c r="M90" s="51"/>
      <c r="N90" s="51"/>
      <c r="O90" s="51"/>
      <c r="P90" s="323">
        <v>1000000</v>
      </c>
      <c r="Q90" s="323"/>
      <c r="R90" s="323">
        <v>2000000</v>
      </c>
      <c r="S90" s="323"/>
      <c r="T90" s="323">
        <v>5000000</v>
      </c>
      <c r="U90" s="323"/>
    </row>
    <row r="91" spans="2:21" x14ac:dyDescent="0.2">
      <c r="B91" s="51" t="s">
        <v>189</v>
      </c>
      <c r="C91" s="51"/>
      <c r="D91" s="51"/>
      <c r="E91" s="51"/>
      <c r="F91" s="51"/>
      <c r="G91" s="51"/>
      <c r="H91" s="51"/>
      <c r="I91" s="51"/>
      <c r="J91" s="51"/>
      <c r="K91" s="51"/>
      <c r="L91" s="51"/>
      <c r="M91" s="51"/>
      <c r="N91" s="51"/>
      <c r="O91" s="51"/>
      <c r="P91" s="323">
        <v>1000000</v>
      </c>
      <c r="Q91" s="323"/>
      <c r="R91" s="323">
        <v>2000000</v>
      </c>
      <c r="S91" s="323"/>
      <c r="T91" s="323">
        <v>5000000</v>
      </c>
      <c r="U91" s="323"/>
    </row>
    <row r="92" spans="2:21" x14ac:dyDescent="0.2">
      <c r="B92" s="51" t="s">
        <v>190</v>
      </c>
      <c r="C92" s="51"/>
      <c r="D92" s="51"/>
      <c r="E92" s="51"/>
      <c r="F92" s="51"/>
      <c r="G92" s="51"/>
      <c r="H92" s="51"/>
      <c r="I92" s="51"/>
      <c r="J92" s="51"/>
      <c r="K92" s="51"/>
      <c r="L92" s="51"/>
      <c r="M92" s="51"/>
      <c r="N92" s="51"/>
      <c r="O92" s="51"/>
      <c r="P92" s="323">
        <v>100000</v>
      </c>
      <c r="Q92" s="323"/>
      <c r="R92" s="323">
        <v>175000</v>
      </c>
      <c r="S92" s="323"/>
      <c r="T92" s="323">
        <v>250000</v>
      </c>
      <c r="U92" s="323"/>
    </row>
  </sheetData>
  <sheetProtection algorithmName="SHA-512" hashValue="2AH8qYXjjjwc35V8K5gBjZRznWd465AHV2Sk9ExWk1lkOlN4htfO+eMGGU3EIokLGPNI8LMr72zUv4GyT9qo9A==" saltValue="rjGBp58VWQxim/IMypqS3w==" spinCount="100000" sheet="1" objects="1" scenarios="1" selectLockedCells="1"/>
  <mergeCells count="206">
    <mergeCell ref="P91:Q91"/>
    <mergeCell ref="R91:S91"/>
    <mergeCell ref="T91:U91"/>
    <mergeCell ref="P92:Q92"/>
    <mergeCell ref="R92:S92"/>
    <mergeCell ref="T92:U92"/>
    <mergeCell ref="P89:Q89"/>
    <mergeCell ref="R89:S89"/>
    <mergeCell ref="T89:U89"/>
    <mergeCell ref="P90:Q90"/>
    <mergeCell ref="R90:S90"/>
    <mergeCell ref="T90:U90"/>
    <mergeCell ref="T82:U82"/>
    <mergeCell ref="T83:U83"/>
    <mergeCell ref="T84:U84"/>
    <mergeCell ref="T85:U85"/>
    <mergeCell ref="P26:U26"/>
    <mergeCell ref="B87:I87"/>
    <mergeCell ref="J87:S87"/>
    <mergeCell ref="T76:U76"/>
    <mergeCell ref="T77:U77"/>
    <mergeCell ref="T78:U78"/>
    <mergeCell ref="T79:U79"/>
    <mergeCell ref="T80:U80"/>
    <mergeCell ref="T81:U81"/>
    <mergeCell ref="T68:U68"/>
    <mergeCell ref="T69:U69"/>
    <mergeCell ref="T71:U71"/>
    <mergeCell ref="T72:U72"/>
    <mergeCell ref="T74:U74"/>
    <mergeCell ref="T75:U75"/>
    <mergeCell ref="T60:U60"/>
    <mergeCell ref="T61:U61"/>
    <mergeCell ref="T62:U62"/>
    <mergeCell ref="T64:U64"/>
    <mergeCell ref="T66:U66"/>
    <mergeCell ref="T67:U67"/>
    <mergeCell ref="T54:U54"/>
    <mergeCell ref="T55:U55"/>
    <mergeCell ref="T56:U56"/>
    <mergeCell ref="T57:U57"/>
    <mergeCell ref="T58:U58"/>
    <mergeCell ref="T59:U59"/>
    <mergeCell ref="T48:U48"/>
    <mergeCell ref="T49:U49"/>
    <mergeCell ref="T50:U50"/>
    <mergeCell ref="T51:U51"/>
    <mergeCell ref="T52:U52"/>
    <mergeCell ref="T53:U53"/>
    <mergeCell ref="T42:U42"/>
    <mergeCell ref="T43:U43"/>
    <mergeCell ref="T44:U44"/>
    <mergeCell ref="T45:U45"/>
    <mergeCell ref="T46:U46"/>
    <mergeCell ref="T47:U47"/>
    <mergeCell ref="T36:U36"/>
    <mergeCell ref="T37:U37"/>
    <mergeCell ref="T38:U38"/>
    <mergeCell ref="T39:U39"/>
    <mergeCell ref="T40:U40"/>
    <mergeCell ref="T41:U41"/>
    <mergeCell ref="R82:S82"/>
    <mergeCell ref="R83:S83"/>
    <mergeCell ref="R84:S84"/>
    <mergeCell ref="R85:S85"/>
    <mergeCell ref="T29:U29"/>
    <mergeCell ref="T30:U30"/>
    <mergeCell ref="T32:U32"/>
    <mergeCell ref="T33:U33"/>
    <mergeCell ref="T34:U34"/>
    <mergeCell ref="T35:U35"/>
    <mergeCell ref="R76:S76"/>
    <mergeCell ref="R77:S77"/>
    <mergeCell ref="R78:S78"/>
    <mergeCell ref="R79:S79"/>
    <mergeCell ref="R80:S80"/>
    <mergeCell ref="R81:S81"/>
    <mergeCell ref="R68:S68"/>
    <mergeCell ref="R69:S69"/>
    <mergeCell ref="R71:S71"/>
    <mergeCell ref="R72:S72"/>
    <mergeCell ref="R74:S74"/>
    <mergeCell ref="R75:S75"/>
    <mergeCell ref="R60:S60"/>
    <mergeCell ref="R61:S61"/>
    <mergeCell ref="R62:S62"/>
    <mergeCell ref="R64:S64"/>
    <mergeCell ref="R66:S66"/>
    <mergeCell ref="R67:S67"/>
    <mergeCell ref="R54:S54"/>
    <mergeCell ref="R55:S55"/>
    <mergeCell ref="R56:S56"/>
    <mergeCell ref="R57:S57"/>
    <mergeCell ref="R58:S58"/>
    <mergeCell ref="R59:S59"/>
    <mergeCell ref="R48:S48"/>
    <mergeCell ref="R49:S49"/>
    <mergeCell ref="R50:S50"/>
    <mergeCell ref="R51:S51"/>
    <mergeCell ref="R52:S52"/>
    <mergeCell ref="R53:S53"/>
    <mergeCell ref="R42:S42"/>
    <mergeCell ref="R43:S43"/>
    <mergeCell ref="R44:S44"/>
    <mergeCell ref="R45:S45"/>
    <mergeCell ref="R46:S46"/>
    <mergeCell ref="R47:S47"/>
    <mergeCell ref="R36:S36"/>
    <mergeCell ref="R37:S37"/>
    <mergeCell ref="R38:S38"/>
    <mergeCell ref="R39:S39"/>
    <mergeCell ref="R40:S40"/>
    <mergeCell ref="R41:S41"/>
    <mergeCell ref="P82:Q82"/>
    <mergeCell ref="P83:Q83"/>
    <mergeCell ref="P84:Q84"/>
    <mergeCell ref="P67:Q67"/>
    <mergeCell ref="P54:Q54"/>
    <mergeCell ref="P55:Q55"/>
    <mergeCell ref="P56:Q56"/>
    <mergeCell ref="P57:Q57"/>
    <mergeCell ref="P58:Q58"/>
    <mergeCell ref="P59:Q59"/>
    <mergeCell ref="P48:Q48"/>
    <mergeCell ref="P49:Q49"/>
    <mergeCell ref="P50:Q50"/>
    <mergeCell ref="P51:Q51"/>
    <mergeCell ref="P52:Q52"/>
    <mergeCell ref="P53:Q53"/>
    <mergeCell ref="P42:Q42"/>
    <mergeCell ref="P43:Q43"/>
    <mergeCell ref="P85:Q85"/>
    <mergeCell ref="R29:S29"/>
    <mergeCell ref="R30:S30"/>
    <mergeCell ref="R32:S32"/>
    <mergeCell ref="R33:S33"/>
    <mergeCell ref="R34:S34"/>
    <mergeCell ref="R35:S35"/>
    <mergeCell ref="P76:Q76"/>
    <mergeCell ref="P77:Q77"/>
    <mergeCell ref="P78:Q78"/>
    <mergeCell ref="P79:Q79"/>
    <mergeCell ref="P80:Q80"/>
    <mergeCell ref="P81:Q81"/>
    <mergeCell ref="P68:Q68"/>
    <mergeCell ref="P69:Q69"/>
    <mergeCell ref="P71:Q71"/>
    <mergeCell ref="P72:Q72"/>
    <mergeCell ref="P74:Q74"/>
    <mergeCell ref="P75:Q75"/>
    <mergeCell ref="P60:Q60"/>
    <mergeCell ref="P61:Q61"/>
    <mergeCell ref="P62:Q62"/>
    <mergeCell ref="P64:Q64"/>
    <mergeCell ref="P66:Q66"/>
    <mergeCell ref="P44:Q44"/>
    <mergeCell ref="P45:Q45"/>
    <mergeCell ref="P46:Q46"/>
    <mergeCell ref="P47:Q47"/>
    <mergeCell ref="P36:Q36"/>
    <mergeCell ref="P37:Q37"/>
    <mergeCell ref="P38:Q38"/>
    <mergeCell ref="P39:Q39"/>
    <mergeCell ref="P40:Q40"/>
    <mergeCell ref="P41:Q41"/>
    <mergeCell ref="P29:Q29"/>
    <mergeCell ref="P30:Q30"/>
    <mergeCell ref="P32:Q32"/>
    <mergeCell ref="P33:Q33"/>
    <mergeCell ref="P34:Q34"/>
    <mergeCell ref="P35:Q35"/>
    <mergeCell ref="J23:S24"/>
    <mergeCell ref="B26:O27"/>
    <mergeCell ref="P27:Q27"/>
    <mergeCell ref="R27:S27"/>
    <mergeCell ref="T27:U27"/>
    <mergeCell ref="B18:I18"/>
    <mergeCell ref="B20:I20"/>
    <mergeCell ref="B22:I22"/>
    <mergeCell ref="B23:I23"/>
    <mergeCell ref="B24:I24"/>
    <mergeCell ref="J18:S18"/>
    <mergeCell ref="J20:S20"/>
    <mergeCell ref="J21:S21"/>
    <mergeCell ref="B17:I17"/>
    <mergeCell ref="J17:S17"/>
    <mergeCell ref="B21:I21"/>
    <mergeCell ref="J22:S22"/>
    <mergeCell ref="J13:S13"/>
    <mergeCell ref="B14:I14"/>
    <mergeCell ref="J14:S14"/>
    <mergeCell ref="B15:I15"/>
    <mergeCell ref="J15:S15"/>
    <mergeCell ref="B16:I16"/>
    <mergeCell ref="J16:S16"/>
    <mergeCell ref="B19:I19"/>
    <mergeCell ref="J19:S19"/>
    <mergeCell ref="B10:I10"/>
    <mergeCell ref="J10:S10"/>
    <mergeCell ref="B11:I11"/>
    <mergeCell ref="B12:I12"/>
    <mergeCell ref="J11:S11"/>
    <mergeCell ref="J12:S12"/>
    <mergeCell ref="B13:I13"/>
    <mergeCell ref="B7:Q7"/>
    <mergeCell ref="C8:Q8"/>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742D6-84C4-46E6-93DE-33DB07E74F9E}">
  <sheetPr codeName="List3"/>
  <dimension ref="A1:S42"/>
  <sheetViews>
    <sheetView topLeftCell="A39" workbookViewId="0">
      <selection activeCell="A39" sqref="A39"/>
    </sheetView>
  </sheetViews>
  <sheetFormatPr defaultColWidth="9.140625" defaultRowHeight="12.75" x14ac:dyDescent="0.2"/>
  <cols>
    <col min="1" max="1" width="36.28515625" style="45" customWidth="1"/>
    <col min="2" max="2" width="14.140625" style="45" customWidth="1"/>
    <col min="3" max="5" width="9.42578125" style="45" customWidth="1"/>
    <col min="6" max="6" width="9.140625" style="45" customWidth="1"/>
    <col min="7" max="7" width="18.7109375" style="45" customWidth="1"/>
    <col min="8" max="8" width="14.42578125" style="45" customWidth="1"/>
    <col min="9" max="9" width="18.7109375" style="45" customWidth="1"/>
    <col min="10" max="11" width="9.42578125" style="45" customWidth="1"/>
    <col min="12" max="12" width="9.140625" style="45" customWidth="1"/>
    <col min="13" max="13" width="5" style="45" customWidth="1"/>
    <col min="14" max="15" width="9.140625" style="45" customWidth="1"/>
    <col min="16" max="16" width="16.42578125" style="45" customWidth="1"/>
    <col min="17" max="18" width="9.140625" style="45" customWidth="1"/>
    <col min="19" max="19" width="13.28515625" style="68" customWidth="1"/>
    <col min="20" max="33" width="9.140625" style="45" customWidth="1"/>
    <col min="34" max="16384" width="9.140625" style="45"/>
  </cols>
  <sheetData>
    <row r="1" spans="1:19" hidden="1" x14ac:dyDescent="0.2">
      <c r="A1" s="65" t="s">
        <v>1</v>
      </c>
      <c r="B1" s="66">
        <v>1000</v>
      </c>
      <c r="C1" s="66">
        <v>5000</v>
      </c>
      <c r="D1" s="66">
        <v>10000</v>
      </c>
      <c r="E1" s="66">
        <v>20000</v>
      </c>
      <c r="F1" s="65"/>
      <c r="G1" s="65"/>
      <c r="K1" s="67" t="s">
        <v>20</v>
      </c>
      <c r="M1" s="45">
        <f>150*0.25</f>
        <v>37.5</v>
      </c>
    </row>
    <row r="2" spans="1:19" hidden="1" x14ac:dyDescent="0.2">
      <c r="A2" s="65" t="s">
        <v>197</v>
      </c>
      <c r="B2" s="69">
        <v>0.14566499999999999</v>
      </c>
      <c r="C2" s="69">
        <v>0.13401179999999999</v>
      </c>
      <c r="D2" s="69">
        <v>0.1281852</v>
      </c>
      <c r="E2" s="69">
        <v>0.12235859999999998</v>
      </c>
      <c r="F2" s="65"/>
      <c r="G2" s="70" t="s">
        <v>21</v>
      </c>
      <c r="H2" s="71"/>
      <c r="K2" s="67" t="s">
        <v>66</v>
      </c>
    </row>
    <row r="3" spans="1:19" hidden="1" x14ac:dyDescent="0.2">
      <c r="A3" s="65"/>
      <c r="B3" s="69">
        <f>B2*$H$3</f>
        <v>0.1602315</v>
      </c>
      <c r="C3" s="69">
        <f>C2*$H$3</f>
        <v>0.14741298</v>
      </c>
      <c r="D3" s="69">
        <f t="shared" ref="D3:E3" si="0">D2*$H$3</f>
        <v>0.14100372</v>
      </c>
      <c r="E3" s="69">
        <f t="shared" si="0"/>
        <v>0.13459446</v>
      </c>
      <c r="F3" s="65"/>
      <c r="G3" s="70" t="s">
        <v>22</v>
      </c>
      <c r="H3" s="71">
        <v>1.1000000000000001</v>
      </c>
      <c r="K3" s="67" t="s">
        <v>67</v>
      </c>
    </row>
    <row r="4" spans="1:19" hidden="1" x14ac:dyDescent="0.2">
      <c r="A4" s="65"/>
      <c r="B4" s="69">
        <f>B2*$H$4</f>
        <v>0.17479799999999998</v>
      </c>
      <c r="C4" s="69">
        <f>C2*$H$4</f>
        <v>0.16081415999999998</v>
      </c>
      <c r="D4" s="69">
        <f t="shared" ref="D4:E4" si="1">D2*$H$4</f>
        <v>0.15382224</v>
      </c>
      <c r="E4" s="69">
        <f t="shared" si="1"/>
        <v>0.14683031999999999</v>
      </c>
      <c r="F4" s="65"/>
      <c r="G4" s="70" t="s">
        <v>23</v>
      </c>
      <c r="H4" s="71">
        <v>1.2</v>
      </c>
      <c r="K4" s="67" t="s">
        <v>68</v>
      </c>
    </row>
    <row r="5" spans="1:19" hidden="1" x14ac:dyDescent="0.2"/>
    <row r="6" spans="1:19" hidden="1" x14ac:dyDescent="0.2">
      <c r="A6" s="72" t="s">
        <v>1</v>
      </c>
      <c r="B6" s="73">
        <v>1000</v>
      </c>
      <c r="C6" s="73">
        <v>5000</v>
      </c>
      <c r="D6" s="73">
        <v>10000</v>
      </c>
      <c r="E6" s="73">
        <v>20000</v>
      </c>
      <c r="F6" s="72"/>
      <c r="G6" s="72"/>
      <c r="P6" s="67"/>
    </row>
    <row r="7" spans="1:19" hidden="1" x14ac:dyDescent="0.2">
      <c r="A7" s="72" t="s">
        <v>198</v>
      </c>
      <c r="B7" s="74">
        <f>B2*(1+$A$9)</f>
        <v>0.16561910958904111</v>
      </c>
      <c r="C7" s="74">
        <f t="shared" ref="C7:E8" si="2">C2*(1+$A$9)</f>
        <v>0.15236958082191782</v>
      </c>
      <c r="D7" s="74">
        <f t="shared" si="2"/>
        <v>0.14574481643835618</v>
      </c>
      <c r="E7" s="74">
        <f t="shared" si="2"/>
        <v>0.13912005205479452</v>
      </c>
      <c r="F7" s="72"/>
      <c r="G7" s="75" t="s">
        <v>21</v>
      </c>
      <c r="K7" s="67" t="s">
        <v>191</v>
      </c>
      <c r="P7" s="67"/>
    </row>
    <row r="8" spans="1:19" hidden="1" x14ac:dyDescent="0.2">
      <c r="A8" s="72" t="s">
        <v>199</v>
      </c>
      <c r="B8" s="74">
        <f>B3*(1+$A$9)</f>
        <v>0.18218102054794522</v>
      </c>
      <c r="C8" s="74">
        <f t="shared" si="2"/>
        <v>0.16760653890410959</v>
      </c>
      <c r="D8" s="74">
        <f t="shared" si="2"/>
        <v>0.16031929808219181</v>
      </c>
      <c r="E8" s="74">
        <f t="shared" si="2"/>
        <v>0.153032057260274</v>
      </c>
      <c r="F8" s="72"/>
      <c r="G8" s="75" t="s">
        <v>22</v>
      </c>
      <c r="K8" s="67" t="s">
        <v>192</v>
      </c>
      <c r="P8" s="67"/>
      <c r="S8" s="67"/>
    </row>
    <row r="9" spans="1:19" hidden="1" x14ac:dyDescent="0.2">
      <c r="A9" s="76">
        <v>0.13698630136986312</v>
      </c>
      <c r="B9" s="74">
        <f>B4*(1+$A$9)</f>
        <v>0.19874293150684932</v>
      </c>
      <c r="C9" s="74">
        <f>C4*(1+$A$9)</f>
        <v>0.18284349698630137</v>
      </c>
      <c r="D9" s="74">
        <f>D4*(1+$A$9)</f>
        <v>0.1748937797260274</v>
      </c>
      <c r="E9" s="74">
        <f>E4*(1+$A$9)</f>
        <v>0.16694406246575341</v>
      </c>
      <c r="F9" s="72"/>
      <c r="G9" s="75" t="s">
        <v>23</v>
      </c>
      <c r="K9" s="67" t="s">
        <v>11</v>
      </c>
      <c r="P9" s="67"/>
      <c r="S9" s="67"/>
    </row>
    <row r="10" spans="1:19" hidden="1" x14ac:dyDescent="0.2">
      <c r="K10" s="68"/>
      <c r="P10" s="67"/>
      <c r="S10" s="67"/>
    </row>
    <row r="11" spans="1:19" hidden="1" x14ac:dyDescent="0.2">
      <c r="A11" s="45" t="s">
        <v>200</v>
      </c>
      <c r="B11" s="77">
        <f>Kalkulace!F52</f>
        <v>0</v>
      </c>
      <c r="K11" s="67" t="s">
        <v>196</v>
      </c>
    </row>
    <row r="12" spans="1:19" hidden="1" x14ac:dyDescent="0.2">
      <c r="A12" s="45" t="s">
        <v>201</v>
      </c>
      <c r="B12" s="77">
        <f>Kalkulace!F42</f>
        <v>0</v>
      </c>
      <c r="K12" s="67" t="s">
        <v>192</v>
      </c>
    </row>
    <row r="13" spans="1:19" ht="13.5" hidden="1" thickBot="1" x14ac:dyDescent="0.25">
      <c r="K13" s="67" t="s">
        <v>11</v>
      </c>
    </row>
    <row r="14" spans="1:19" ht="14.25" hidden="1" thickTop="1" thickBot="1" x14ac:dyDescent="0.25">
      <c r="A14" s="1">
        <v>1000</v>
      </c>
      <c r="B14" s="1">
        <v>5000</v>
      </c>
      <c r="C14" s="2">
        <v>10000</v>
      </c>
      <c r="D14" s="2">
        <v>20000</v>
      </c>
      <c r="E14" s="2"/>
      <c r="F14" s="3"/>
    </row>
    <row r="15" spans="1:19" ht="13.5" hidden="1" thickBot="1" x14ac:dyDescent="0.25">
      <c r="A15" s="4">
        <v>0</v>
      </c>
      <c r="B15" s="4">
        <v>0.08</v>
      </c>
      <c r="C15" s="5">
        <v>0.12</v>
      </c>
      <c r="D15" s="5">
        <v>0.16</v>
      </c>
      <c r="E15" s="5"/>
      <c r="F15" s="6"/>
    </row>
    <row r="16" spans="1:19" ht="13.5" hidden="1" thickTop="1" x14ac:dyDescent="0.2"/>
    <row r="17" spans="1:10" ht="13.5" hidden="1" thickBot="1" x14ac:dyDescent="0.25"/>
    <row r="18" spans="1:10" ht="13.5" hidden="1" thickBot="1" x14ac:dyDescent="0.25">
      <c r="A18" s="78"/>
      <c r="B18" s="330" t="s">
        <v>24</v>
      </c>
      <c r="C18" s="330"/>
      <c r="D18" s="330"/>
      <c r="E18" s="331"/>
      <c r="G18" s="45" t="s">
        <v>69</v>
      </c>
    </row>
    <row r="19" spans="1:10" ht="13.5" hidden="1" thickBot="1" x14ac:dyDescent="0.25">
      <c r="A19" s="79" t="s">
        <v>25</v>
      </c>
      <c r="B19" s="80">
        <v>1000</v>
      </c>
      <c r="C19" s="81">
        <v>5000</v>
      </c>
      <c r="D19" s="81">
        <v>10000</v>
      </c>
      <c r="E19" s="82">
        <v>20000</v>
      </c>
      <c r="G19" s="77" cm="1">
        <f t="array" ref="G19">IFERROR(_xlfn.IFS(AND(Kalkulace!D61=FALSE,Kalkulace!E61=FALSE,Kalkulace!F61=FALSE,Kalkulace!G61=FALSE,Kalkulace!D62=FALSE,Kalkulace!E62=FALSE,Kalkulace!F62=FALSE,Kalkulace!G62=FALSE,Kalkulace!D63=FALSE,Kalkulace!E63=FALSE,Kalkulace!F63=FALSE,Kalkulace!G63=FALSE),"",AND(Kalkulace!D61=TRUE,Kalkulace!E61=FALSE,Kalkulace!F61=FALSE,Kalkulace!G61=FALSE,Kalkulace!D62=FALSE,Kalkulace!E62=FALSE,Kalkulace!F62=FALSE,Kalkulace!G62=FALSE,Kalkulace!D63=FALSE,Kalkulace!E63=FALSE,Kalkulace!F63=FALSE,Kalkulace!G63=FALSE),30000000,AND(Kalkulace!D61=FALSE,Kalkulace!E61=TRUE,Kalkulace!F61=FALSE,Kalkulace!G61=FALSE,Kalkulace!D62=FALSE,Kalkulace!E62=FALSE,Kalkulace!F62=FALSE,Kalkulace!G62=FALSE,Kalkulace!D63=FALSE,Kalkulace!E63=FALSE,Kalkulace!F63=FALSE,Kalkulace!G63=FALSE),30000000,AND(Kalkulace!D61=FALSE,Kalkulace!E61=FALSE,Kalkulace!F61=TRUE,Kalkulace!G61=FALSE,Kalkulace!D62=FALSE,Kalkulace!E62=FALSE,Kalkulace!F62=FALSE,Kalkulace!G62=FALSE,Kalkulace!D63=FALSE,Kalkulace!E63=FALSE,Kalkulace!F63=FALSE,Kalkulace!G63=FALSE),30000000,AND(Kalkulace!D61=FALSE,Kalkulace!E61=FALSE,Kalkulace!F61=FALSE,Kalkulace!G61=TRUE,Kalkulace!D62=FALSE,Kalkulace!E62=FALSE,Kalkulace!F62=FALSE,Kalkulace!G62=FALSE,Kalkulace!D63=FALSE,Kalkulace!E63=FALSE,Kalkulace!F63=FALSE,Kalkulace!G63=FALSE),30000000,AND(Kalkulace!D61=FALSE,Kalkulace!E61=FALSE,Kalkulace!F61=FALSE,Kalkulace!G61=FALSE,Kalkulace!D62=TRUE,Kalkulace!E62=FALSE,Kalkulace!F62=FALSE,Kalkulace!G62=FALSE,Kalkulace!D63=FALSE,Kalkulace!E63=FALSE,Kalkulace!F63=FALSE,Kalkulace!G63=FALSE),50000000,AND(Kalkulace!D61=FALSE,Kalkulace!E61=FALSE,Kalkulace!F61=FALSE,Kalkulace!G61=FALSE,Kalkulace!D62=FALSE,Kalkulace!E62=TRUE,Kalkulace!F62=FALSE,Kalkulace!G62=FALSE,Kalkulace!D63=FALSE,Kalkulace!E63=FALSE,Kalkulace!F63=FALSE,Kalkulace!G63=FALSE),50000000,AND(Kalkulace!D61=FALSE,Kalkulace!E61=FALSE,Kalkulace!F61=FALSE,Kalkulace!G61=FALSE,Kalkulace!D62=FALSE,Kalkulace!E62=FALSE,Kalkulace!F62=TRUE,Kalkulace!G62=FALSE,Kalkulace!D63=FALSE,Kalkulace!E63=FALSE,Kalkulace!F63=FALSE,Kalkulace!G63=FALSE),50000000,AND(Kalkulace!D61=FALSE,Kalkulace!E61=FALSE,Kalkulace!F61=FALSE,Kalkulace!G61=FALSE,Kalkulace!D62=FALSE,Kalkulace!E62=FALSE,Kalkulace!F62=FALSE,Kalkulace!G62=TRUE,Kalkulace!D63=FALSE,Kalkulace!E63=FALSE,Kalkulace!F63=FALSE,Kalkulace!G63=FALSE),50000000,AND(Kalkulace!D61=FALSE,Kalkulace!E61=FALSE,Kalkulace!F61=FALSE,Kalkulace!G61=FALSE,Kalkulace!D62=FALSE,Kalkulace!E62=FALSE,Kalkulace!F62=FALSE,Kalkulace!G62=FALSE,Kalkulace!D63=TRUE,Kalkulace!E63=FALSE,Kalkulace!F63=FALSE,Kalkulace!G63=FALSE),75000000,AND(Kalkulace!D61=FALSE,Kalkulace!E61=FALSE,Kalkulace!F61=FALSE,Kalkulace!G61=FALSE,Kalkulace!D62=FALSE,Kalkulace!E62=FALSE,Kalkulace!F62=FALSE,Kalkulace!G62=FALSE,Kalkulace!D63=FALSE,Kalkulace!E63=TRUE,Kalkulace!F63=FALSE,Kalkulace!G63=FALSE),75000000,AND(Kalkulace!D61=FALSE,Kalkulace!E61=FALSE,Kalkulace!F61=FALSE,Kalkulace!G61=FALSE,Kalkulace!D62=FALSE,Kalkulace!E62=FALSE,Kalkulace!F62=FALSE,Kalkulace!G62=FALSE,Kalkulace!D63=FALSE,Kalkulace!E63=FALSE,Kalkulace!F63=TRUE,Kalkulace!G63=FALSE),75000000,AND(Kalkulace!D61=FALSE,Kalkulace!E61=FALSE,Kalkulace!F61=FALSE,Kalkulace!G61=FALSE,Kalkulace!D62=FALSE,Kalkulace!E62=FALSE,Kalkulace!F62=FALSE,Kalkulace!G62=FALSE,Kalkulace!D63=FALSE,Kalkulace!E63=FALSE,Kalkulace!F63=FALSE,Kalkulace!G63=TRUE),75000000),"Vybráno více možností")</f>
        <v>30000000</v>
      </c>
      <c r="I19" s="62" t="s">
        <v>71</v>
      </c>
    </row>
    <row r="20" spans="1:10" hidden="1" x14ac:dyDescent="0.2">
      <c r="A20" s="83">
        <v>30000000</v>
      </c>
      <c r="B20" s="84">
        <f>($B$11*B2/1000)+($B$12*B7/1000)</f>
        <v>0</v>
      </c>
      <c r="C20" s="85">
        <f t="shared" ref="C20:C22" si="3">($B$11*C2/1000)+($B$12*C7/1000)</f>
        <v>0</v>
      </c>
      <c r="D20" s="85">
        <f t="shared" ref="D20:E20" si="4">($B$11*D2/1000)+($B$12*D7/1000)</f>
        <v>0</v>
      </c>
      <c r="E20" s="86">
        <f t="shared" si="4"/>
        <v>0</v>
      </c>
      <c r="I20" s="87" cm="1">
        <f t="array" ref="I20">IF((B11+B12)&gt;300000000,"",IFERROR(_xlfn.IFS(AND(MATCH(G19,A20:A22)=1,MATCH(G22,B19:E19)=1),B20,AND(MATCH(G19,A20:A22)=2,MATCH(G22,B19:E19)=1),B21,AND(MATCH(G19,A20:A22)=3,MATCH(G22,B19:E19)=1),B22,AND(MATCH(G19,A20:A22)=1,MATCH(G22,B19:E19)=2),C20,AND(MATCH(G19,A20:A22)=2,MATCH(G22,B19:E19)=2),C21,AND(MATCH(G19,A20:A22)=3,MATCH(G22,B19:E19)=2),C22,AND(MATCH(G19,A20:A22)=1,MATCH(G22,B19:E19)=3),D20,AND(MATCH(G19,A20:A22)=2,MATCH(G22,B19:E19)=3),D21,AND(MATCH(G19,A20:A22)=3,MATCH(G22,B19:E19)=3),D22,AND(MATCH(G19,A20:A22)=1,MATCH(G22,B19:E19)=4),E20,AND(MATCH(G19,A20:A22)=2,MATCH(G22,B19:E19)=4),E21,AND(MATCH(G19,A20:A22)=3,MATCH(G22,B19:E19)=4),E22),0))</f>
        <v>0</v>
      </c>
    </row>
    <row r="21" spans="1:10" hidden="1" x14ac:dyDescent="0.2">
      <c r="A21" s="88">
        <v>50000000</v>
      </c>
      <c r="B21" s="89">
        <f>($B$11*B3/1000)+($B$12*B8/1000)</f>
        <v>0</v>
      </c>
      <c r="C21" s="90">
        <f t="shared" si="3"/>
        <v>0</v>
      </c>
      <c r="D21" s="90">
        <f t="shared" ref="D21:E21" si="5">($B$11*D3/1000)+($B$12*D8/1000)</f>
        <v>0</v>
      </c>
      <c r="E21" s="91">
        <f t="shared" si="5"/>
        <v>0</v>
      </c>
      <c r="G21" s="45" t="s">
        <v>70</v>
      </c>
    </row>
    <row r="22" spans="1:10" ht="13.5" hidden="1" thickBot="1" x14ac:dyDescent="0.25">
      <c r="A22" s="92">
        <v>75000000</v>
      </c>
      <c r="B22" s="93">
        <f>($B$11*B4/1000)+($B$12*B9/1000)</f>
        <v>0</v>
      </c>
      <c r="C22" s="94">
        <f t="shared" si="3"/>
        <v>0</v>
      </c>
      <c r="D22" s="94">
        <f>($B$11*D4/1000)+($B$12*D9/1000)</f>
        <v>0</v>
      </c>
      <c r="E22" s="95">
        <f>($B$11*E4/1000)+($B$12*E9/1000)</f>
        <v>0</v>
      </c>
      <c r="G22" s="77" cm="1">
        <f t="array" ref="G22">IFERROR(_xlfn.IFS(AND(Kalkulace!D61=FALSE,Kalkulace!E61=FALSE,Kalkulace!F61=FALSE,Kalkulace!G61=FALSE,Kalkulace!D62=FALSE,Kalkulace!E62=FALSE,Kalkulace!F62=FALSE,Kalkulace!G62=FALSE,Kalkulace!D63=FALSE,Kalkulace!E63=FALSE,Kalkulace!F63=FALSE,Kalkulace!G63=FALSE),"",AND(Kalkulace!D61=TRUE,Kalkulace!E61=FALSE,Kalkulace!F61=FALSE,Kalkulace!G61=FALSE,Kalkulace!D62=FALSE,Kalkulace!E62=FALSE,Kalkulace!F62=FALSE,Kalkulace!G62=FALSE,Kalkulace!D63=FALSE,Kalkulace!E63=FALSE,Kalkulace!F63=FALSE,Kalkulace!G63=FALSE),1000,AND(Kalkulace!D61=FALSE,Kalkulace!E61=TRUE,Kalkulace!F61=FALSE,Kalkulace!G61=FALSE,Kalkulace!D62=FALSE,Kalkulace!E62=FALSE,Kalkulace!F62=FALSE,Kalkulace!G62=FALSE,Kalkulace!D63=FALSE,Kalkulace!E63=FALSE,Kalkulace!F63=FALSE,Kalkulace!G63=FALSE),5000,AND(Kalkulace!D61=FALSE,Kalkulace!E61=FALSE,Kalkulace!F61=TRUE,Kalkulace!G61=FALSE,Kalkulace!D62=FALSE,Kalkulace!E62=FALSE,Kalkulace!F62=FALSE,Kalkulace!G62=FALSE,Kalkulace!D63=FALSE,Kalkulace!E63=FALSE,Kalkulace!F63=FALSE,Kalkulace!G63=FALSE),10000,AND(Kalkulace!D61=FALSE,Kalkulace!E61=FALSE,Kalkulace!F61=FALSE,Kalkulace!G61=TRUE,Kalkulace!D62=FALSE,Kalkulace!E62=FALSE,Kalkulace!F62=FALSE,Kalkulace!G62=FALSE,Kalkulace!D63=FALSE,Kalkulace!E63=FALSE,Kalkulace!F63=FALSE,Kalkulace!G63=FALSE),20000,AND(Kalkulace!D61=FALSE,Kalkulace!E61=FALSE,Kalkulace!F61=FALSE,Kalkulace!G61=FALSE,Kalkulace!D62=TRUE,Kalkulace!E62=FALSE,Kalkulace!F62=FALSE,Kalkulace!G62=FALSE,Kalkulace!D63=FALSE,Kalkulace!E63=FALSE,Kalkulace!F63=FALSE,Kalkulace!G63=FALSE),1000,AND(Kalkulace!D61=FALSE,Kalkulace!E61=FALSE,Kalkulace!F61=FALSE,Kalkulace!G61=FALSE,Kalkulace!D62=FALSE,Kalkulace!E62=TRUE,Kalkulace!F62=FALSE,Kalkulace!G62=FALSE,Kalkulace!D63=FALSE,Kalkulace!E63=FALSE,Kalkulace!F63=FALSE,Kalkulace!G63=FALSE),5000,AND(Kalkulace!D61=FALSE,Kalkulace!E61=FALSE,Kalkulace!F61=FALSE,Kalkulace!G61=FALSE,Kalkulace!D62=FALSE,Kalkulace!E62=FALSE,Kalkulace!F62=TRUE,Kalkulace!G62=FALSE,Kalkulace!D63=FALSE,Kalkulace!E63=FALSE,Kalkulace!F63=FALSE,Kalkulace!G63=FALSE),10000,AND(Kalkulace!D61=FALSE,Kalkulace!E61=FALSE,Kalkulace!F61=FALSE,Kalkulace!G61=FALSE,Kalkulace!D62=FALSE,Kalkulace!E62=FALSE,Kalkulace!F62=FALSE,Kalkulace!G62=TRUE,Kalkulace!D63=FALSE,Kalkulace!E63=FALSE,Kalkulace!F63=FALSE,Kalkulace!G63=FALSE),20000,AND(Kalkulace!D61=FALSE,Kalkulace!E61=FALSE,Kalkulace!F61=FALSE,Kalkulace!G61=FALSE,Kalkulace!D62=FALSE,Kalkulace!E62=FALSE,Kalkulace!F62=FALSE,Kalkulace!G62=FALSE,Kalkulace!D63=TRUE,Kalkulace!E63=FALSE,Kalkulace!F63=FALSE,Kalkulace!G63=FALSE),1000,AND(Kalkulace!D61=FALSE,Kalkulace!E61=FALSE,Kalkulace!F61=FALSE,Kalkulace!G61=FALSE,Kalkulace!D62=FALSE,Kalkulace!E62=FALSE,Kalkulace!F62=FALSE,Kalkulace!G62=FALSE,Kalkulace!D63=FALSE,Kalkulace!E63=TRUE,Kalkulace!F63=FALSE,Kalkulace!G63=FALSE),5000,AND(Kalkulace!D61=FALSE,Kalkulace!E61=FALSE,Kalkulace!F61=FALSE,Kalkulace!G61=FALSE,Kalkulace!D62=FALSE,Kalkulace!E62=FALSE,Kalkulace!F62=FALSE,Kalkulace!G62=FALSE,Kalkulace!D63=FALSE,Kalkulace!E63=FALSE,Kalkulace!F63=TRUE,Kalkulace!G63=FALSE),10000,AND(Kalkulace!D61=FALSE,Kalkulace!E61=FALSE,Kalkulace!F61=FALSE,Kalkulace!G61=FALSE,Kalkulace!D62=FALSE,Kalkulace!E62=FALSE,Kalkulace!F62=FALSE,Kalkulace!G62=FALSE,Kalkulace!D63=FALSE,Kalkulace!E63=FALSE,Kalkulace!F63=FALSE,Kalkulace!G63=TRUE),20000),"Vybráno více možností")</f>
        <v>5000</v>
      </c>
    </row>
    <row r="23" spans="1:10" hidden="1" x14ac:dyDescent="0.2"/>
    <row r="24" spans="1:10" ht="18.75" hidden="1" thickBot="1" x14ac:dyDescent="0.3">
      <c r="A24" s="96" t="s">
        <v>3</v>
      </c>
    </row>
    <row r="25" spans="1:10" ht="14.25" hidden="1" thickTop="1" thickBot="1" x14ac:dyDescent="0.25">
      <c r="A25" s="332" t="s">
        <v>7</v>
      </c>
      <c r="B25" s="334" t="s">
        <v>5</v>
      </c>
      <c r="C25" s="335"/>
      <c r="D25" s="335"/>
      <c r="E25" s="336"/>
    </row>
    <row r="26" spans="1:10" ht="14.25" hidden="1" thickTop="1" thickBot="1" x14ac:dyDescent="0.25">
      <c r="A26" s="333"/>
      <c r="B26" s="97">
        <v>1000</v>
      </c>
      <c r="C26" s="98">
        <v>5000</v>
      </c>
      <c r="D26" s="98">
        <v>10000</v>
      </c>
      <c r="E26" s="99">
        <v>20000</v>
      </c>
      <c r="G26" s="45" t="s">
        <v>69</v>
      </c>
    </row>
    <row r="27" spans="1:10" ht="13.5" hidden="1" thickTop="1" x14ac:dyDescent="0.2">
      <c r="A27" s="100">
        <v>5000000</v>
      </c>
      <c r="B27" s="101">
        <v>1260</v>
      </c>
      <c r="C27" s="102">
        <v>1050</v>
      </c>
      <c r="D27" s="102">
        <v>1008</v>
      </c>
      <c r="E27" s="103">
        <v>966</v>
      </c>
      <c r="G27" s="77" cm="1">
        <f t="array" ref="G27">IFERROR(_xlfn.IFS(AND(Kalkulace!D72=FALSE,Kalkulace!E72=FALSE,Kalkulace!F72=FALSE,Kalkulace!G72=FALSE,Kalkulace!D73=FALSE,Kalkulace!E73=FALSE,Kalkulace!F73=FALSE,Kalkulace!G73=FALSE,Kalkulace!D74=FALSE,Kalkulace!E74=FALSE,Kalkulace!F74=FALSE,Kalkulace!G74=FALSE,Kalkulace!D75=FALSE,Kalkulace!E75=FALSE,Kalkulace!F75=FALSE,Kalkulace!G75=FALSE),"",AND(Kalkulace!D72=TRUE,Kalkulace!E72=FALSE,Kalkulace!F72=FALSE,Kalkulace!G72=FALSE,Kalkulace!D73=FALSE,Kalkulace!E73=FALSE,Kalkulace!F73=FALSE,Kalkulace!G73=FALSE,Kalkulace!D74=FALSE,Kalkulace!E74=FALSE,Kalkulace!F74=FALSE,Kalkulace!G74=FALSE,Kalkulace!D75=FALSE,Kalkulace!E75=FALSE,Kalkulace!F75=FALSE,Kalkulace!G75=FALSE),5000000,AND(Kalkulace!D72=FALSE,Kalkulace!E72=TRUE,Kalkulace!F72=FALSE,Kalkulace!G72=FALSE,Kalkulace!D73=FALSE,Kalkulace!E73=FALSE,Kalkulace!F73=FALSE,Kalkulace!G73=FALSE,Kalkulace!D74=FALSE,Kalkulace!E74=FALSE,Kalkulace!F74=FALSE,Kalkulace!G74=FALSE,Kalkulace!D75=FALSE,Kalkulace!E75=FALSE,Kalkulace!F75=FALSE,Kalkulace!G75=FALSE),5000000,AND(Kalkulace!D72=FALSE,Kalkulace!E72=FALSE,Kalkulace!F72=TRUE,Kalkulace!G72=FALSE,Kalkulace!D73=FALSE,Kalkulace!E73=FALSE,Kalkulace!F73=FALSE,Kalkulace!G73=FALSE,Kalkulace!D74=FALSE,Kalkulace!E74=FALSE,Kalkulace!F74=FALSE,Kalkulace!G74=FALSE,Kalkulace!D75=FALSE,Kalkulace!E75=FALSE,Kalkulace!F75=FALSE,Kalkulace!G75=FALSE),5000000,AND(Kalkulace!D72=FALSE,Kalkulace!E72=FALSE,Kalkulace!F72=FALSE,Kalkulace!G72=TRUE,Kalkulace!D73=FALSE,Kalkulace!E73=FALSE,Kalkulace!F73=FALSE,Kalkulace!G73=FALSE,Kalkulace!D74=FALSE,Kalkulace!E74=FALSE,Kalkulace!F74=FALSE,Kalkulace!G74=FALSE,Kalkulace!D75=FALSE,Kalkulace!E75=FALSE,Kalkulace!F75=FALSE,Kalkulace!G75=FALSE),5000000,AND(Kalkulace!D72=FALSE,Kalkulace!E72=FALSE,Kalkulace!F72=FALSE,Kalkulace!G72=FALSE,Kalkulace!D73=TRUE,Kalkulace!E73=FALSE,Kalkulace!F73=FALSE,Kalkulace!G73=FALSE,Kalkulace!D74=FALSE,Kalkulace!E74=FALSE,Kalkulace!F74=FALSE,Kalkulace!G74=FALSE,Kalkulace!D75=FALSE,Kalkulace!E75=FALSE,Kalkulace!F75=FALSE,Kalkulace!G75=FALSE),10000000,AND(Kalkulace!D72=FALSE,Kalkulace!E72=FALSE,Kalkulace!F72=FALSE,Kalkulace!G72=FALSE,Kalkulace!D73=FALSE,Kalkulace!E73=TRUE,Kalkulace!F73=FALSE,Kalkulace!G73=FALSE,Kalkulace!D74=FALSE,Kalkulace!E74=FALSE,Kalkulace!F74=FALSE,Kalkulace!G74=FALSE,Kalkulace!D75=FALSE,Kalkulace!E75=FALSE,Kalkulace!F75=FALSE,Kalkulace!G75=FALSE),10000000,AND(Kalkulace!D72=FALSE,Kalkulace!E72=FALSE,Kalkulace!F72=FALSE,Kalkulace!G72=FALSE,Kalkulace!D73=FALSE,Kalkulace!E73=FALSE,Kalkulace!F73=TRUE,Kalkulace!G73=FALSE,Kalkulace!D74=FALSE,Kalkulace!E74=FALSE,Kalkulace!F74=FALSE,Kalkulace!G74=FALSE,Kalkulace!D75=FALSE,Kalkulace!E75=FALSE,Kalkulace!F75=FALSE,Kalkulace!G75=FALSE),10000000,AND(Kalkulace!D72=FALSE,Kalkulace!E72=FALSE,Kalkulace!F72=FALSE,Kalkulace!G72=FALSE,Kalkulace!D73=FALSE,Kalkulace!E73=FALSE,Kalkulace!F73=FALSE,Kalkulace!G73=TRUE,Kalkulace!D74=FALSE,Kalkulace!E74=FALSE,Kalkulace!F74=FALSE,Kalkulace!G74=FALSE,Kalkulace!D75=FALSE,Kalkulace!E75=FALSE,Kalkulace!F75=FALSE,Kalkulace!G75=FALSE),10000000,AND(Kalkulace!D72=FALSE,Kalkulace!E72=FALSE,Kalkulace!F72=FALSE,Kalkulace!G72=FALSE,Kalkulace!D73=FALSE,Kalkulace!E73=FALSE,Kalkulace!F73=FALSE,Kalkulace!G73=FALSE,Kalkulace!D74=TRUE,Kalkulace!E74=FALSE,Kalkulace!F74=FALSE,Kalkulace!G74=FALSE,Kalkulace!D75=FALSE,Kalkulace!E75=FALSE,Kalkulace!F75=FALSE,Kalkulace!G75=FALSE),20000000,AND(Kalkulace!D72=FALSE,Kalkulace!E72=FALSE,Kalkulace!F72=FALSE,Kalkulace!G72=FALSE,Kalkulace!D73=FALSE,Kalkulace!E73=FALSE,Kalkulace!F73=FALSE,Kalkulace!G73=FALSE,Kalkulace!D74=FALSE,Kalkulace!E74=TRUE,Kalkulace!F74=FALSE,Kalkulace!G74=FALSE,Kalkulace!D75=FALSE,Kalkulace!E75=FALSE,Kalkulace!F75=FALSE,Kalkulace!G75=FALSE),20000000,AND(Kalkulace!D72=FALSE,Kalkulace!E72=FALSE,Kalkulace!F72=FALSE,Kalkulace!G72=FALSE,Kalkulace!D73=FALSE,Kalkulace!E73=FALSE,Kalkulace!F73=FALSE,Kalkulace!G73=FALSE,Kalkulace!D74=FALSE,Kalkulace!E74=FALSE,Kalkulace!F74=TRUE,Kalkulace!G74=FALSE,Kalkulace!D75=FALSE,Kalkulace!E75=FALSE,Kalkulace!F75=FALSE,Kalkulace!G75=FALSE),20000000,AND(Kalkulace!D72=FALSE,Kalkulace!E72=FALSE,Kalkulace!F72=FALSE,Kalkulace!G72=FALSE,Kalkulace!D73=FALSE,Kalkulace!E73=FALSE,Kalkulace!F73=FALSE,Kalkulace!G73=FALSE,Kalkulace!D74=FALSE,Kalkulace!E74=FALSE,Kalkulace!F74=FALSE,Kalkulace!G74=TRUE,Kalkulace!D75=FALSE,Kalkulace!E75=FALSE,Kalkulace!F75=FALSE,Kalkulace!G75=FALSE),20000000,AND(Kalkulace!D72=FALSE,Kalkulace!E72=FALSE,Kalkulace!F72=FALSE,Kalkulace!G72=FALSE,Kalkulace!D73=FALSE,Kalkulace!E73=FALSE,Kalkulace!F73=FALSE,Kalkulace!G73=FALSE,Kalkulace!D74=FALSE,Kalkulace!E74=FALSE,Kalkulace!F74=FALSE,Kalkulace!G74=FALSE,Kalkulace!D75=TRUE,Kalkulace!E75=FALSE,Kalkulace!F75=FALSE,Kalkulace!G75=FALSE),50000000,AND(Kalkulace!D72=FALSE,Kalkulace!E72=FALSE,Kalkulace!F72=FALSE,Kalkulace!G72=FALSE,Kalkulace!D73=FALSE,Kalkulace!E73=FALSE,Kalkulace!F73=FALSE,Kalkulace!G73=FALSE,Kalkulace!D74=FALSE,Kalkulace!E74=FALSE,Kalkulace!F74=FALSE,Kalkulace!G74=FALSE,Kalkulace!D75=FALSE,Kalkulace!E75=TRUE,Kalkulace!F75=FALSE,Kalkulace!G75=FALSE),50000000,AND(Kalkulace!D72=FALSE,Kalkulace!E72=FALSE,Kalkulace!F72=FALSE,Kalkulace!G72=FALSE,Kalkulace!D73=FALSE,Kalkulace!E73=FALSE,Kalkulace!F73=FALSE,Kalkulace!G73=FALSE,Kalkulace!D74=FALSE,Kalkulace!E74=FALSE,Kalkulace!F74=FALSE,Kalkulace!G74=FALSE,Kalkulace!D75=FALSE,Kalkulace!E75=FALSE,Kalkulace!F75=TRUE,Kalkulace!G75=FALSE),50000000,AND(Kalkulace!D72=FALSE,Kalkulace!E72=FALSE,Kalkulace!F72=FALSE,Kalkulace!G72=FALSE,Kalkulace!D73=FALSE,Kalkulace!E73=FALSE,Kalkulace!F73=FALSE,Kalkulace!G73=FALSE,Kalkulace!D74=FALSE,Kalkulace!E74=FALSE,Kalkulace!F74=FALSE,Kalkulace!G74=FALSE,Kalkulace!D75=FALSE,Kalkulace!E75=FALSE,Kalkulace!F75=FALSE,Kalkulace!G75=TRUE),50000000),"Vybráno více možností")</f>
        <v>20000000</v>
      </c>
      <c r="H27" s="45" t="str" cm="1">
        <f t="array" ref="H27">_xlfn.IFS(AND(Sazby!I28&gt;0,(Sazby!B11+Sazby!B12)=0),"Nejdříve vyplňte PČ",Sazby!I28=0,"",AND(Sazby!I28&gt;0,(Sazby!B11+Sazby!B12)&gt;0),Sazby!G27)</f>
        <v>Nejdříve vyplňte PČ</v>
      </c>
      <c r="I27" s="62" t="s">
        <v>71</v>
      </c>
    </row>
    <row r="28" spans="1:10" hidden="1" x14ac:dyDescent="0.2">
      <c r="A28" s="104">
        <v>10000000</v>
      </c>
      <c r="B28" s="105">
        <v>1350</v>
      </c>
      <c r="C28" s="106">
        <v>1125</v>
      </c>
      <c r="D28" s="106">
        <v>1080</v>
      </c>
      <c r="E28" s="107">
        <v>1035</v>
      </c>
      <c r="I28" s="87" cm="1">
        <f t="array" ref="I28">IF((B11+B12)&gt;300000000,"",IFERROR(_xlfn.IFS(AND(MATCH(G27,A27:A30)=1,MATCH(G30,B26:E26)=1),B27,AND(MATCH(G27,A27:A30)=2,MATCH(G30,B26:E26)=1),B28,AND(MATCH(G27,A27:A30)=3,MATCH(G30,B26:E26)=1),B29,AND(MATCH(G27,A27:A30)=1,MATCH(G30,B26:E26)=2),C27,AND(MATCH(G27,A27:A30)=2,MATCH(G30,B26:E26)=2),C28,AND(MATCH(G27,A27:A30)=3,MATCH(G30,B26:E26)=2),C29,AND(MATCH(G27,A27:A30)=1,MATCH(G30,B26:E26)=3),D27,AND(MATCH(G27,A27:A30)=2,MATCH(G30,B26:E26)=3),D28,AND(MATCH(G27,A27:A30)=3,MATCH(G30,B26:E26)=3),D29,AND(MATCH(G27,A27:A30)=1,MATCH(G30,B26:E26)=4),E27,AND(MATCH(G27,A27:A30)=2,MATCH(G30,B26:E26)=4),E28,AND(MATCH(G27,A27:A30)=3,MATCH(G30,B26:E26)=4),E29,AND(MATCH(G27,A27:A30)=4,MATCH(G30,B26:E26)=1),B30,AND(MATCH(G27,A27:A30)=4,MATCH(G30,B26:E26)=2),C30,AND(MATCH(G27,A27:A30)=4,MATCH(G30,B26:E26)=3),D30,AND(MATCH(G27,A27:A30)=4,MATCH(G30,B26:E26)=4),E30),0))</f>
        <v>1246</v>
      </c>
      <c r="J28" s="45" t="str" cm="1">
        <f t="array" ref="J28">_xlfn.IFS(AND(Sazby!I28&gt;0,(Sazby!B11+Sazby!B12)=0),"",Sazby!I28=0,"",AND(Sazby!I28&gt;0,(Sazby!B11+Sazby!B12)&gt;0),IF(Sazby!G27="","",Sazby!I28))</f>
        <v/>
      </c>
    </row>
    <row r="29" spans="1:10" hidden="1" x14ac:dyDescent="0.2">
      <c r="A29" s="104">
        <v>20000000</v>
      </c>
      <c r="B29" s="105">
        <v>1495.2</v>
      </c>
      <c r="C29" s="106">
        <v>1246</v>
      </c>
      <c r="D29" s="106">
        <v>1196.1599999999999</v>
      </c>
      <c r="E29" s="107">
        <v>1146.32</v>
      </c>
      <c r="G29" s="45" t="s">
        <v>70</v>
      </c>
    </row>
    <row r="30" spans="1:10" ht="13.5" hidden="1" thickBot="1" x14ac:dyDescent="0.25">
      <c r="A30" s="108">
        <v>50000000</v>
      </c>
      <c r="B30" s="109">
        <v>2901.6</v>
      </c>
      <c r="C30" s="110">
        <v>2418</v>
      </c>
      <c r="D30" s="110">
        <v>2321.2799999999997</v>
      </c>
      <c r="E30" s="111">
        <v>2224.56</v>
      </c>
      <c r="G30" s="77" cm="1">
        <f t="array" ref="G30">IFERROR(_xlfn.IFS(AND(Kalkulace!D72=FALSE,Kalkulace!E72=FALSE,Kalkulace!F72=FALSE,Kalkulace!G72=FALSE,Kalkulace!D73=FALSE,Kalkulace!E73=FALSE,Kalkulace!F73=FALSE,Kalkulace!G73=FALSE,Kalkulace!D74=FALSE,Kalkulace!E74=FALSE,Kalkulace!F74=FALSE,Kalkulace!G74=FALSE,Kalkulace!D75=FALSE,Kalkulace!E75=FALSE,Kalkulace!F75=FALSE,Kalkulace!G75=FALSE),"",AND(Kalkulace!D72=TRUE,Kalkulace!E72=FALSE,Kalkulace!F72=FALSE,Kalkulace!G72=FALSE,Kalkulace!D73=FALSE,Kalkulace!E73=FALSE,Kalkulace!F73=FALSE,Kalkulace!G73=FALSE,Kalkulace!D74=FALSE,Kalkulace!E74=FALSE,Kalkulace!F74=FALSE,Kalkulace!G74=FALSE,Kalkulace!D75=FALSE,Kalkulace!E75=FALSE,Kalkulace!F75=FALSE,Kalkulace!G75=FALSE),1000,AND(Kalkulace!D72=FALSE,Kalkulace!E72=TRUE,Kalkulace!F72=FALSE,Kalkulace!G72=FALSE,Kalkulace!D73=FALSE,Kalkulace!E73=FALSE,Kalkulace!F73=FALSE,Kalkulace!G73=FALSE,Kalkulace!D74=FALSE,Kalkulace!E74=FALSE,Kalkulace!F74=FALSE,Kalkulace!G74=FALSE,Kalkulace!D75=FALSE,Kalkulace!E75=FALSE,Kalkulace!F75=FALSE,Kalkulace!G75=FALSE),5000,AND(Kalkulace!D72=FALSE,Kalkulace!E72=FALSE,Kalkulace!F72=TRUE,Kalkulace!G72=FALSE,Kalkulace!D73=FALSE,Kalkulace!E73=FALSE,Kalkulace!F73=FALSE,Kalkulace!G73=FALSE,Kalkulace!D74=FALSE,Kalkulace!E74=FALSE,Kalkulace!F74=FALSE,Kalkulace!G74=FALSE,Kalkulace!D75=FALSE,Kalkulace!E75=FALSE,Kalkulace!F75=FALSE,Kalkulace!G75=FALSE),10000,AND(Kalkulace!D72=FALSE,Kalkulace!E72=FALSE,Kalkulace!F72=FALSE,Kalkulace!G72=TRUE,Kalkulace!D73=FALSE,Kalkulace!E73=FALSE,Kalkulace!F73=FALSE,Kalkulace!G73=FALSE,Kalkulace!D74=FALSE,Kalkulace!E74=FALSE,Kalkulace!F74=FALSE,Kalkulace!G74=FALSE,Kalkulace!D75=FALSE,Kalkulace!E75=FALSE,Kalkulace!F75=FALSE,Kalkulace!G75=FALSE),20000,AND(Kalkulace!D72=FALSE,Kalkulace!E72=FALSE,Kalkulace!F72=FALSE,Kalkulace!G72=FALSE,Kalkulace!D73=TRUE,Kalkulace!E73=FALSE,Kalkulace!F73=FALSE,Kalkulace!G73=FALSE,Kalkulace!D74=FALSE,Kalkulace!E74=FALSE,Kalkulace!F74=FALSE,Kalkulace!G74=FALSE,Kalkulace!D75=FALSE,Kalkulace!E75=FALSE,Kalkulace!F75=FALSE,Kalkulace!G75=FALSE),1000,AND(Kalkulace!D72=FALSE,Kalkulace!E72=FALSE,Kalkulace!F72=FALSE,Kalkulace!G72=FALSE,Kalkulace!D73=FALSE,Kalkulace!E73=TRUE,Kalkulace!F73=FALSE,Kalkulace!G73=FALSE,Kalkulace!D74=FALSE,Kalkulace!E74=FALSE,Kalkulace!F74=FALSE,Kalkulace!G74=FALSE,Kalkulace!D75=FALSE,Kalkulace!E75=FALSE,Kalkulace!F75=FALSE,Kalkulace!G75=FALSE),5000,AND(Kalkulace!D72=FALSE,Kalkulace!E72=FALSE,Kalkulace!F72=FALSE,Kalkulace!G72=FALSE,Kalkulace!D73=FALSE,Kalkulace!E73=FALSE,Kalkulace!F73=TRUE,Kalkulace!G73=FALSE,Kalkulace!D74=FALSE,Kalkulace!E74=FALSE,Kalkulace!F74=FALSE,Kalkulace!G74=FALSE,Kalkulace!D75=FALSE,Kalkulace!E75=FALSE,Kalkulace!F75=FALSE,Kalkulace!G75=FALSE),10000,AND(Kalkulace!D72=FALSE,Kalkulace!E72=FALSE,Kalkulace!F72=FALSE,Kalkulace!G72=FALSE,Kalkulace!D73=FALSE,Kalkulace!E73=FALSE,Kalkulace!F73=FALSE,Kalkulace!G73=TRUE,Kalkulace!D74=FALSE,Kalkulace!E74=FALSE,Kalkulace!F74=FALSE,Kalkulace!G74=FALSE,Kalkulace!D75=FALSE,Kalkulace!E75=FALSE,Kalkulace!F75=FALSE,Kalkulace!G75=FALSE),20000,AND(Kalkulace!D72=FALSE,Kalkulace!E72=FALSE,Kalkulace!F72=FALSE,Kalkulace!G72=FALSE,Kalkulace!D73=FALSE,Kalkulace!E73=FALSE,Kalkulace!F73=FALSE,Kalkulace!G73=FALSE,Kalkulace!D74=TRUE,Kalkulace!E74=FALSE,Kalkulace!F74=FALSE,Kalkulace!G74=FALSE,Kalkulace!D75=FALSE,Kalkulace!E75=FALSE,Kalkulace!F75=FALSE,Kalkulace!G75=FALSE),1000,AND(Kalkulace!D72=FALSE,Kalkulace!E72=FALSE,Kalkulace!F72=FALSE,Kalkulace!G72=FALSE,Kalkulace!D73=FALSE,Kalkulace!E73=FALSE,Kalkulace!F73=FALSE,Kalkulace!G73=FALSE,Kalkulace!D74=FALSE,Kalkulace!E74=TRUE,Kalkulace!F74=FALSE,Kalkulace!G74=FALSE,Kalkulace!D75=FALSE,Kalkulace!E75=FALSE,Kalkulace!F75=FALSE,Kalkulace!G75=FALSE),5000,AND(Kalkulace!D72=FALSE,Kalkulace!E72=FALSE,Kalkulace!F72=FALSE,Kalkulace!G72=FALSE,Kalkulace!D73=FALSE,Kalkulace!E73=FALSE,Kalkulace!F73=FALSE,Kalkulace!G73=FALSE,Kalkulace!D74=FALSE,Kalkulace!E74=FALSE,Kalkulace!F74=TRUE,Kalkulace!G74=FALSE,Kalkulace!D75=FALSE,Kalkulace!E75=FALSE,Kalkulace!F75=FALSE,Kalkulace!G75=FALSE),10000,AND(Kalkulace!D72=FALSE,Kalkulace!E72=FALSE,Kalkulace!F72=FALSE,Kalkulace!G72=FALSE,Kalkulace!D73=FALSE,Kalkulace!E73=FALSE,Kalkulace!F73=FALSE,Kalkulace!G73=FALSE,Kalkulace!D74=FALSE,Kalkulace!E74=FALSE,Kalkulace!F74=FALSE,Kalkulace!G74=TRUE,Kalkulace!D75=FALSE,Kalkulace!E75=FALSE,Kalkulace!F75=FALSE,Kalkulace!G75=FALSE),20000,AND(Kalkulace!D72=FALSE,Kalkulace!E72=FALSE,Kalkulace!F72=FALSE,Kalkulace!G72=FALSE,Kalkulace!D73=FALSE,Kalkulace!E73=FALSE,Kalkulace!F73=FALSE,Kalkulace!G73=FALSE,Kalkulace!D74=FALSE,Kalkulace!E74=FALSE,Kalkulace!F74=FALSE,Kalkulace!G74=FALSE,Kalkulace!D75=TRUE,Kalkulace!E75=FALSE,Kalkulace!F75=FALSE,Kalkulace!G75=FALSE),1000,AND(Kalkulace!D72=FALSE,Kalkulace!E72=FALSE,Kalkulace!F72=FALSE,Kalkulace!G72=FALSE,Kalkulace!D73=FALSE,Kalkulace!E73=FALSE,Kalkulace!F73=FALSE,Kalkulace!G73=FALSE,Kalkulace!D74=FALSE,Kalkulace!E74=FALSE,Kalkulace!F74=FALSE,Kalkulace!G74=FALSE,Kalkulace!D75=FALSE,Kalkulace!E75=TRUE,Kalkulace!F75=FALSE,Kalkulace!G75=FALSE),5000,AND(Kalkulace!D72=FALSE,Kalkulace!E72=FALSE,Kalkulace!F72=FALSE,Kalkulace!G72=FALSE,Kalkulace!D73=FALSE,Kalkulace!E73=FALSE,Kalkulace!F73=FALSE,Kalkulace!G73=FALSE,Kalkulace!D74=FALSE,Kalkulace!E74=FALSE,Kalkulace!F74=FALSE,Kalkulace!G74=FALSE,Kalkulace!D75=FALSE,Kalkulace!E75=FALSE,Kalkulace!F75=TRUE,Kalkulace!G75=FALSE),10000,AND(Kalkulace!D72=FALSE,Kalkulace!E72=FALSE,Kalkulace!F72=FALSE,Kalkulace!G72=FALSE,Kalkulace!D73=FALSE,Kalkulace!E73=FALSE,Kalkulace!F73=FALSE,Kalkulace!G73=FALSE,Kalkulace!D74=FALSE,Kalkulace!E74=FALSE,Kalkulace!F74=FALSE,Kalkulace!G74=FALSE,Kalkulace!D75=FALSE,Kalkulace!E75=FALSE,Kalkulace!F75=FALSE,Kalkulace!G75=TRUE),20000),"Vybráno více možností")</f>
        <v>5000</v>
      </c>
      <c r="H30" s="45" t="str" cm="1">
        <f t="array" ref="H30">_xlfn.IFS(AND(Sazby!I28&gt;0,(Sazby!B11+Sazby!B12)=0),"",Sazby!I28=0,"",AND(Sazby!I28&gt;0,(Sazby!B11+Sazby!B12)&gt;0),Sazby!G30)</f>
        <v/>
      </c>
    </row>
    <row r="31" spans="1:10" ht="14.25" hidden="1" thickTop="1" thickBot="1" x14ac:dyDescent="0.25">
      <c r="A31" s="337" t="s">
        <v>8</v>
      </c>
      <c r="B31" s="337"/>
      <c r="C31" s="337"/>
      <c r="D31" s="337"/>
      <c r="E31" s="337"/>
    </row>
    <row r="32" spans="1:10" ht="14.25" hidden="1" thickTop="1" thickBot="1" x14ac:dyDescent="0.25">
      <c r="A32" s="338" t="s">
        <v>6</v>
      </c>
      <c r="B32" s="334" t="s">
        <v>5</v>
      </c>
      <c r="C32" s="335"/>
      <c r="D32" s="335"/>
      <c r="E32" s="336"/>
      <c r="G32" s="45" t="s">
        <v>69</v>
      </c>
    </row>
    <row r="33" spans="1:10" ht="14.25" hidden="1" thickTop="1" thickBot="1" x14ac:dyDescent="0.25">
      <c r="A33" s="339"/>
      <c r="B33" s="97">
        <v>1000</v>
      </c>
      <c r="C33" s="98">
        <v>5000</v>
      </c>
      <c r="D33" s="98">
        <v>10000</v>
      </c>
      <c r="E33" s="99">
        <v>20000</v>
      </c>
      <c r="G33" s="77">
        <f>IF(G27=5000000,2000000,IF(G27=10000000,5000000,IF(G27=20000000,10000000,IF(G27=50000000,10000000,""))))</f>
        <v>10000000</v>
      </c>
      <c r="H33" s="45" t="str" cm="1">
        <f t="array" ref="H33">_xlfn.IFS(AND(H27="",ISNUMBER(G36)=TRUE),"Nejdříve vyberte základní limit pro odpovědnost",AND(Sazby!I34&gt;0,(Sazby!B11+Sazby!B12)=0),"Nejdříve vyplňte PČ",Sazby!I34=0,"",AND(Sazby!I34&gt;0,(Sazby!B11+Sazby!B12)&gt;0),Sazby!G33)</f>
        <v>Nejdříve vyplňte PČ</v>
      </c>
      <c r="I33" s="62" t="s">
        <v>71</v>
      </c>
    </row>
    <row r="34" spans="1:10" ht="13.5" hidden="1" thickTop="1" x14ac:dyDescent="0.2">
      <c r="A34" s="112">
        <v>2000000</v>
      </c>
      <c r="B34" s="101">
        <v>496.79999999999995</v>
      </c>
      <c r="C34" s="102">
        <v>414</v>
      </c>
      <c r="D34" s="102">
        <v>397.44</v>
      </c>
      <c r="E34" s="103">
        <v>380.88</v>
      </c>
      <c r="I34" s="87" cm="1">
        <f t="array" ref="I34">IF((B11+B12)&gt;300000000,"",IFERROR(_xlfn.IFS(AND(MATCH(G33,A34:A36)=1,MATCH(G36,B33:E33)=1),B34,AND(MATCH(G33,A34:A36)=2,MATCH(G36,B33:E33)=1),B35,AND(MATCH(G33,A34:A36)=3,MATCH(G36,B33:E33)=1),B36,AND(MATCH(G33,A34:A36)=1,MATCH(G36,B33:E33)=2),C34,AND(MATCH(G33,A34:A36)=2,MATCH(G36,B33:E33)=2),C35,AND(MATCH(G33,A34:A36)=3,MATCH(G36,B33:E33)=2),C36,AND(MATCH(G33,A34:A36)=1,MATCH(G36,B33:E33)=3),D34,AND(MATCH(G33,A34:A36)=2,MATCH(G36,B33:E33)=3),D35,AND(MATCH(G33,A34:A36)=3,MATCH(G36,B33:E33)=3),D36,AND(MATCH(G33,A34:A36)=1,MATCH(G36,B33:E33)=4),E34,AND(MATCH(G33,A34:A36)=2,MATCH(G36,B33:E33)=4),E35,AND(MATCH(G33,A34:A36)=3,MATCH(G36,B33:E33)=4),E36),0))</f>
        <v>944</v>
      </c>
      <c r="J34" s="45" t="str" cm="1">
        <f t="array" ref="J34">_xlfn.IFS(AND(H27="",I34&gt;0),"",AND(Sazby!I34&gt;0,(Sazby!B11+Sazby!B12)=0),"",Sazby!I34=0,"",AND(Sazby!I34&gt;0,(Sazby!B11+Sazby!B12)&gt;0),IF(Sazby!G33="","",Sazby!I34))</f>
        <v/>
      </c>
    </row>
    <row r="35" spans="1:10" hidden="1" x14ac:dyDescent="0.2">
      <c r="A35" s="113">
        <v>5000000</v>
      </c>
      <c r="B35" s="105">
        <v>763.19999999999993</v>
      </c>
      <c r="C35" s="106">
        <v>636</v>
      </c>
      <c r="D35" s="106">
        <v>610.55999999999995</v>
      </c>
      <c r="E35" s="107">
        <v>585.12</v>
      </c>
      <c r="G35" s="45" t="s">
        <v>202</v>
      </c>
    </row>
    <row r="36" spans="1:10" ht="13.5" hidden="1" thickBot="1" x14ac:dyDescent="0.25">
      <c r="A36" s="114">
        <v>10000000</v>
      </c>
      <c r="B36" s="109">
        <v>1132.8</v>
      </c>
      <c r="C36" s="110">
        <v>944</v>
      </c>
      <c r="D36" s="110">
        <v>906.24</v>
      </c>
      <c r="E36" s="111">
        <v>868.48</v>
      </c>
      <c r="G36" s="77" cm="1">
        <f t="array" ref="G36">IFERROR(_xlfn.IFS(AND(Kalkulace!D81=FALSE,Kalkulace!E81=FALSE,Kalkulace!F81=FALSE,Kalkulace!G81=FALSE),"",AND(Kalkulace!D81=TRUE,Kalkulace!E81=FALSE,Kalkulace!F81=FALSE,Kalkulace!G81=FALSE),1000,AND(Kalkulace!D81=FALSE,Kalkulace!E81=TRUE,Kalkulace!F81=FALSE,Kalkulace!G81=FALSE),5000,AND(Kalkulace!D81=FALSE,Kalkulace!E81=FALSE,Kalkulace!F81=TRUE,Kalkulace!G81=FALSE),10000,AND(Kalkulace!D81=FALSE,Kalkulace!E81=FALSE,Kalkulace!F81=FALSE,Kalkulace!G81=TRUE),20000),"")</f>
        <v>5000</v>
      </c>
      <c r="H36" s="45" t="str" cm="1">
        <f t="array" ref="H36">_xlfn.IFS(AND(H27="",I34&gt;0),"",AND(Sazby!I34&gt;0,(Sazby!B11+Sazby!B12)=0),"",Sazby!I34=0,"",AND(Sazby!I34&gt;0,(Sazby!B11+Sazby!B12)&gt;0),Sazby!G36)</f>
        <v/>
      </c>
    </row>
    <row r="37" spans="1:10" ht="12.75" hidden="1" customHeight="1" thickTop="1" x14ac:dyDescent="0.2">
      <c r="J37" s="77"/>
    </row>
    <row r="38" spans="1:10" ht="12.75" hidden="1" customHeight="1" x14ac:dyDescent="0.2">
      <c r="G38" s="77"/>
    </row>
    <row r="39" spans="1:10" ht="12.75" customHeight="1" x14ac:dyDescent="0.2"/>
    <row r="40" spans="1:10" ht="12.75" customHeight="1" x14ac:dyDescent="0.2"/>
    <row r="41" spans="1:10" ht="12.75" customHeight="1" x14ac:dyDescent="0.2"/>
    <row r="42" spans="1:10" ht="12.75" customHeight="1" x14ac:dyDescent="0.2"/>
  </sheetData>
  <sheetProtection algorithmName="SHA-512" hashValue="rtFOqCU026GkOguomdE47TN3X4Ct6nFqGBYMUUJH39hvezrTH1n+MWQsr0yYpz9WxaX5dv3xdaf++jE7/M8TBw==" saltValue="t+al8C/a5cDUclDdml64Aw==" spinCount="100000" sheet="1" objects="1" scenarios="1" selectLockedCells="1" selectUnlockedCells="1"/>
  <mergeCells count="6">
    <mergeCell ref="B18:E18"/>
    <mergeCell ref="A25:A26"/>
    <mergeCell ref="B25:E25"/>
    <mergeCell ref="A31:E31"/>
    <mergeCell ref="A32:A33"/>
    <mergeCell ref="B32:E3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Kalkulace</vt:lpstr>
      <vt:lpstr>Tabulka připojištění</vt:lpstr>
      <vt:lpstr>Smluvní ujednání Renomia</vt:lpstr>
      <vt:lpstr>Sazby</vt:lpstr>
      <vt:lpstr>Kalkulace!Print_Area</vt:lpstr>
      <vt:lpstr>tabulka1</vt:lpstr>
      <vt:lpstr>tabulka2</vt:lpstr>
      <vt:lpstr>tabulka3</vt:lpstr>
      <vt:lpstr>tabulka4</vt:lpstr>
      <vt:lpstr>volba_2</vt:lpstr>
    </vt:vector>
  </TitlesOfParts>
  <Company>Allianz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Cagala, Ing. Michal (Allianz pojišťovna,a.s.)</dc:creator>
  <cp:lastModifiedBy>cloudconvert_16</cp:lastModifiedBy>
  <cp:lastPrinted>2026-05-11T09:11:55Z</cp:lastPrinted>
  <dcterms:created xsi:type="dcterms:W3CDTF">2025-11-12T06:15:52Z</dcterms:created>
  <dcterms:modified xsi:type="dcterms:W3CDTF">2026-06-24T10:00:25Z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5f591a-3248-43e9-9b70-1ad50135772d_Enabled">
    <vt:lpwstr>true</vt:lpwstr>
  </property>
  <property fmtid="{D5CDD505-2E9C-101B-9397-08002B2CF9AE}" pid="3" name="MSIP_Label_ce5f591a-3248-43e9-9b70-1ad50135772d_SetDate">
    <vt:lpwstr>2025-11-12T09:29:16Z</vt:lpwstr>
  </property>
  <property fmtid="{D5CDD505-2E9C-101B-9397-08002B2CF9AE}" pid="4" name="MSIP_Label_ce5f591a-3248-43e9-9b70-1ad50135772d_Method">
    <vt:lpwstr>Privileged</vt:lpwstr>
  </property>
  <property fmtid="{D5CDD505-2E9C-101B-9397-08002B2CF9AE}" pid="5" name="MSIP_Label_ce5f591a-3248-43e9-9b70-1ad50135772d_Name">
    <vt:lpwstr>ce5f591a-3248-43e9-9b70-1ad50135772d</vt:lpwstr>
  </property>
  <property fmtid="{D5CDD505-2E9C-101B-9397-08002B2CF9AE}" pid="6" name="MSIP_Label_ce5f591a-3248-43e9-9b70-1ad50135772d_SiteId">
    <vt:lpwstr>6e06e42d-6925-47c6-b9e7-9581c7ca302a</vt:lpwstr>
  </property>
  <property fmtid="{D5CDD505-2E9C-101B-9397-08002B2CF9AE}" pid="7" name="MSIP_Label_ce5f591a-3248-43e9-9b70-1ad50135772d_ActionId">
    <vt:lpwstr>52afd5e4-f6e8-472f-b5fe-2ffec4071ad6</vt:lpwstr>
  </property>
  <property fmtid="{D5CDD505-2E9C-101B-9397-08002B2CF9AE}" pid="8" name="MSIP_Label_ce5f591a-3248-43e9-9b70-1ad50135772d_ContentBits">
    <vt:lpwstr>0</vt:lpwstr>
  </property>
  <property fmtid="{D5CDD505-2E9C-101B-9397-08002B2CF9AE}" pid="9" name="MSIP_Label_ce5f591a-3248-43e9-9b70-1ad50135772d_Tag">
    <vt:lpwstr>10, 0, 1, 1</vt:lpwstr>
  </property>
  <property fmtid="{D5CDD505-2E9C-101B-9397-08002B2CF9AE}" pid="10" name="_NewReviewCycle">
    <vt:lpwstr/>
  </property>
</Properties>
</file>